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9AFBE014-69FC-4D9D-89BA-5FC6C0931D5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5" i="1" l="1"/>
  <c r="B64" i="1"/>
  <c r="E64" i="1" s="1"/>
  <c r="B63" i="1"/>
  <c r="F63" i="1" s="1"/>
  <c r="B62" i="1"/>
  <c r="E62" i="1" s="1"/>
  <c r="B61" i="1"/>
  <c r="F61" i="1" s="1"/>
  <c r="B60" i="1"/>
  <c r="E60" i="1" s="1"/>
  <c r="B59" i="1"/>
  <c r="F59" i="1" s="1"/>
  <c r="B58" i="1"/>
  <c r="E58" i="1" s="1"/>
  <c r="B57" i="1"/>
  <c r="D57" i="1" s="1"/>
  <c r="B56" i="1"/>
  <c r="E56" i="1" s="1"/>
  <c r="B55" i="1"/>
  <c r="F55" i="1" s="1"/>
  <c r="B54" i="1"/>
  <c r="E54" i="1" s="1"/>
  <c r="B53" i="1"/>
  <c r="F53" i="1" s="1"/>
  <c r="B52" i="1"/>
  <c r="E52" i="1" s="1"/>
  <c r="B51" i="1"/>
  <c r="D51" i="1" s="1"/>
  <c r="B50" i="1"/>
  <c r="E50" i="1" s="1"/>
  <c r="B49" i="1"/>
  <c r="D49" i="1" s="1"/>
  <c r="B48" i="1"/>
  <c r="E48" i="1" s="1"/>
  <c r="B47" i="1"/>
  <c r="F47" i="1" s="1"/>
  <c r="F46" i="1"/>
  <c r="D46" i="1"/>
  <c r="B46" i="1"/>
  <c r="E46" i="1" s="1"/>
  <c r="B45" i="1"/>
  <c r="F45" i="1" s="1"/>
  <c r="B44" i="1"/>
  <c r="E44" i="1" s="1"/>
  <c r="B43" i="1"/>
  <c r="D43" i="1" s="1"/>
  <c r="B42" i="1"/>
  <c r="E42" i="1" s="1"/>
  <c r="B41" i="1"/>
  <c r="D41" i="1" s="1"/>
  <c r="D40" i="1"/>
  <c r="C40" i="1"/>
  <c r="B40" i="1"/>
  <c r="E40" i="1" s="1"/>
  <c r="B39" i="1"/>
  <c r="F39" i="1" s="1"/>
  <c r="B38" i="1"/>
  <c r="E38" i="1" s="1"/>
  <c r="B37" i="1"/>
  <c r="F37" i="1" s="1"/>
  <c r="B36" i="1"/>
  <c r="E36" i="1" s="1"/>
  <c r="B35" i="1"/>
  <c r="F35" i="1" s="1"/>
  <c r="B34" i="1"/>
  <c r="E34" i="1" s="1"/>
  <c r="B33" i="1"/>
  <c r="D33" i="1" s="1"/>
  <c r="B32" i="1"/>
  <c r="E32" i="1" s="1"/>
  <c r="B31" i="1"/>
  <c r="F31" i="1" s="1"/>
  <c r="B30" i="1"/>
  <c r="E30" i="1" s="1"/>
  <c r="B29" i="1"/>
  <c r="E29" i="1" s="1"/>
  <c r="B28" i="1"/>
  <c r="E28" i="1" s="1"/>
  <c r="B27" i="1"/>
  <c r="F27" i="1" s="1"/>
  <c r="B26" i="1"/>
  <c r="E26" i="1" s="1"/>
  <c r="B25" i="1"/>
  <c r="D25" i="1" s="1"/>
  <c r="B24" i="1"/>
  <c r="E24" i="1" s="1"/>
  <c r="B23" i="1"/>
  <c r="F23" i="1" s="1"/>
  <c r="F22" i="1"/>
  <c r="B22" i="1"/>
  <c r="E22" i="1" s="1"/>
  <c r="F21" i="1"/>
  <c r="E21" i="1"/>
  <c r="B21" i="1"/>
  <c r="B20" i="1"/>
  <c r="E20" i="1" s="1"/>
  <c r="B19" i="1"/>
  <c r="C18" i="1"/>
  <c r="B18" i="1"/>
  <c r="E18" i="1" s="1"/>
  <c r="B17" i="1"/>
  <c r="D17" i="1" s="1"/>
  <c r="B16" i="1"/>
  <c r="E16" i="1" s="1"/>
  <c r="B15" i="1"/>
  <c r="F15" i="1" s="1"/>
  <c r="F14" i="1"/>
  <c r="B14" i="1"/>
  <c r="E14" i="1" s="1"/>
  <c r="B13" i="1"/>
  <c r="F13" i="1" s="1"/>
  <c r="B12" i="1"/>
  <c r="E12" i="1" s="1"/>
  <c r="B11" i="1"/>
  <c r="B10" i="1"/>
  <c r="E10" i="1" s="1"/>
  <c r="B9" i="1"/>
  <c r="D9" i="1" s="1"/>
  <c r="B8" i="1"/>
  <c r="D8" i="1" s="1"/>
  <c r="B7" i="1"/>
  <c r="F7" i="1" s="1"/>
  <c r="B6" i="1"/>
  <c r="D6" i="1" s="1"/>
  <c r="B5" i="1"/>
  <c r="F5" i="1" s="1"/>
  <c r="B4" i="1"/>
  <c r="D4" i="1" s="1"/>
  <c r="B3" i="1"/>
  <c r="F3" i="1" s="1"/>
  <c r="C14" i="1" l="1"/>
  <c r="D15" i="1"/>
  <c r="E23" i="1"/>
  <c r="E47" i="1"/>
  <c r="C50" i="1"/>
  <c r="E53" i="1"/>
  <c r="D14" i="1"/>
  <c r="E15" i="1"/>
  <c r="D22" i="1"/>
  <c r="F30" i="1"/>
  <c r="D16" i="1"/>
  <c r="F29" i="1"/>
  <c r="F54" i="1"/>
  <c r="C10" i="1"/>
  <c r="E13" i="1"/>
  <c r="C32" i="1"/>
  <c r="C38" i="1"/>
  <c r="D39" i="1"/>
  <c r="C42" i="1"/>
  <c r="E45" i="1"/>
  <c r="C3" i="1"/>
  <c r="C5" i="1"/>
  <c r="C7" i="1"/>
  <c r="C9" i="1"/>
  <c r="C24" i="1"/>
  <c r="C30" i="1"/>
  <c r="D31" i="1"/>
  <c r="D32" i="1"/>
  <c r="C34" i="1"/>
  <c r="E37" i="1"/>
  <c r="D38" i="1"/>
  <c r="E39" i="1"/>
  <c r="C56" i="1"/>
  <c r="C60" i="1"/>
  <c r="D3" i="1"/>
  <c r="D5" i="1"/>
  <c r="D7" i="1"/>
  <c r="C16" i="1"/>
  <c r="C22" i="1"/>
  <c r="D23" i="1"/>
  <c r="D24" i="1"/>
  <c r="C26" i="1"/>
  <c r="D30" i="1"/>
  <c r="E31" i="1"/>
  <c r="F38" i="1"/>
  <c r="C48" i="1"/>
  <c r="C54" i="1"/>
  <c r="D55" i="1"/>
  <c r="D56" i="1"/>
  <c r="C58" i="1"/>
  <c r="D60" i="1"/>
  <c r="C62" i="1"/>
  <c r="C64" i="1"/>
  <c r="C46" i="1"/>
  <c r="D47" i="1"/>
  <c r="D48" i="1"/>
  <c r="D54" i="1"/>
  <c r="E55" i="1"/>
  <c r="F60" i="1"/>
  <c r="D62" i="1"/>
  <c r="C11" i="1"/>
  <c r="C19" i="1"/>
  <c r="E4" i="1"/>
  <c r="E6" i="1"/>
  <c r="E8" i="1"/>
  <c r="F11" i="1"/>
  <c r="F12" i="1"/>
  <c r="C17" i="1"/>
  <c r="F19" i="1"/>
  <c r="F20" i="1"/>
  <c r="C25" i="1"/>
  <c r="F28" i="1"/>
  <c r="C33" i="1"/>
  <c r="F36" i="1"/>
  <c r="C41" i="1"/>
  <c r="F43" i="1"/>
  <c r="F44" i="1"/>
  <c r="C49" i="1"/>
  <c r="F51" i="1"/>
  <c r="F52" i="1"/>
  <c r="C57" i="1"/>
  <c r="E61" i="1"/>
  <c r="D63" i="1"/>
  <c r="C65" i="1"/>
  <c r="F62" i="1"/>
  <c r="E63" i="1"/>
  <c r="D64" i="1"/>
  <c r="D65" i="1"/>
  <c r="F4" i="1"/>
  <c r="F8" i="1"/>
  <c r="C27" i="1"/>
  <c r="C35" i="1"/>
  <c r="C59" i="1"/>
  <c r="E3" i="1"/>
  <c r="C4" i="1"/>
  <c r="E5" i="1"/>
  <c r="C6" i="1"/>
  <c r="E7" i="1"/>
  <c r="C8" i="1"/>
  <c r="E9" i="1"/>
  <c r="D10" i="1"/>
  <c r="D11" i="1"/>
  <c r="C12" i="1"/>
  <c r="C13" i="1"/>
  <c r="F16" i="1"/>
  <c r="E17" i="1"/>
  <c r="D18" i="1"/>
  <c r="D19" i="1"/>
  <c r="C20" i="1"/>
  <c r="C21" i="1"/>
  <c r="F24" i="1"/>
  <c r="E25" i="1"/>
  <c r="D26" i="1"/>
  <c r="D27" i="1"/>
  <c r="C28" i="1"/>
  <c r="C29" i="1"/>
  <c r="F32" i="1"/>
  <c r="E33" i="1"/>
  <c r="D34" i="1"/>
  <c r="D35" i="1"/>
  <c r="C36" i="1"/>
  <c r="C37" i="1"/>
  <c r="F40" i="1"/>
  <c r="E41" i="1"/>
  <c r="D42" i="1"/>
  <c r="C44" i="1"/>
  <c r="C45" i="1"/>
  <c r="F48" i="1"/>
  <c r="E49" i="1"/>
  <c r="D50" i="1"/>
  <c r="C52" i="1"/>
  <c r="C53" i="1"/>
  <c r="F56" i="1"/>
  <c r="E57" i="1"/>
  <c r="D58" i="1"/>
  <c r="D59" i="1"/>
  <c r="C61" i="1"/>
  <c r="F64" i="1"/>
  <c r="E65" i="1"/>
  <c r="F6" i="1"/>
  <c r="C43" i="1"/>
  <c r="C51" i="1"/>
  <c r="F9" i="1"/>
  <c r="F10" i="1"/>
  <c r="E11" i="1"/>
  <c r="D12" i="1"/>
  <c r="D13" i="1"/>
  <c r="C15" i="1"/>
  <c r="F17" i="1"/>
  <c r="F18" i="1"/>
  <c r="E19" i="1"/>
  <c r="D20" i="1"/>
  <c r="D21" i="1"/>
  <c r="C23" i="1"/>
  <c r="F25" i="1"/>
  <c r="F26" i="1"/>
  <c r="E27" i="1"/>
  <c r="D28" i="1"/>
  <c r="D29" i="1"/>
  <c r="C31" i="1"/>
  <c r="F33" i="1"/>
  <c r="F34" i="1"/>
  <c r="E35" i="1"/>
  <c r="D36" i="1"/>
  <c r="D37" i="1"/>
  <c r="C39" i="1"/>
  <c r="F41" i="1"/>
  <c r="F42" i="1"/>
  <c r="E43" i="1"/>
  <c r="D44" i="1"/>
  <c r="D45" i="1"/>
  <c r="C47" i="1"/>
  <c r="F49" i="1"/>
  <c r="F50" i="1"/>
  <c r="E51" i="1"/>
  <c r="D52" i="1"/>
  <c r="D53" i="1"/>
  <c r="C55" i="1"/>
  <c r="F57" i="1"/>
  <c r="F58" i="1"/>
  <c r="E59" i="1"/>
  <c r="D61" i="1"/>
  <c r="C63" i="1"/>
  <c r="F65" i="1"/>
</calcChain>
</file>

<file path=xl/sharedStrings.xml><?xml version="1.0" encoding="utf-8"?>
<sst xmlns="http://schemas.openxmlformats.org/spreadsheetml/2006/main" count="7" uniqueCount="7">
  <si>
    <t>CLASSIFICA ASSOLUTA</t>
  </si>
  <si>
    <t>Posizione</t>
  </si>
  <si>
    <t>Tempo</t>
  </si>
  <si>
    <t>Pettorale</t>
  </si>
  <si>
    <t>Nome e Cognome</t>
  </si>
  <si>
    <t>Sesso</t>
  </si>
  <si>
    <t>Società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</si>
</sst>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:ss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\Desktop\FILE%20Classifiche\Vertical%20du%20Vil&#232;%202025.xlsm" TargetMode="External"/><Relationship Id="rId1" Type="http://schemas.openxmlformats.org/officeDocument/2006/relationships/externalLinkPath" Target="FILE%20Classifiche/Vertical%20du%20Vil&#232;%20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SCRIZIONI"/>
      <sheetName val="CLASSIFICA ASSOLUTA"/>
      <sheetName val="CLASSIFICA Maschile"/>
      <sheetName val="CLASSIFICA Femminile"/>
      <sheetName val="CLASSIFICA OVER 60 M"/>
      <sheetName val="CLASSIFICA OVER 60 F"/>
    </sheetNames>
    <sheetDataSet>
      <sheetData sheetId="0">
        <row r="3">
          <cell r="B3">
            <v>2.3564814814814816E-2</v>
          </cell>
          <cell r="C3">
            <v>1</v>
          </cell>
          <cell r="D3" t="str">
            <v>CURETTI ALAN MASSIMO</v>
          </cell>
          <cell r="E3" t="str">
            <v>M</v>
          </cell>
          <cell r="F3" t="str">
            <v>RUNCARD</v>
          </cell>
        </row>
        <row r="4">
          <cell r="B4">
            <v>2.4189814814814813E-2</v>
          </cell>
          <cell r="C4">
            <v>2</v>
          </cell>
          <cell r="D4" t="str">
            <v>CAVALLO MARIO VALERIO</v>
          </cell>
          <cell r="E4" t="str">
            <v>M</v>
          </cell>
          <cell r="F4" t="str">
            <v>ATLETICA GIO 22 RIVERA</v>
          </cell>
        </row>
        <row r="5">
          <cell r="B5">
            <v>2.179398148148148E-2</v>
          </cell>
          <cell r="C5">
            <v>3</v>
          </cell>
          <cell r="D5" t="str">
            <v>MACEDONIO ANDREA</v>
          </cell>
          <cell r="E5" t="str">
            <v>M</v>
          </cell>
          <cell r="F5" t="str">
            <v>FREEMOUNT ASD</v>
          </cell>
        </row>
        <row r="6">
          <cell r="B6">
            <v>2.2905092592592591E-2</v>
          </cell>
          <cell r="C6">
            <v>4</v>
          </cell>
          <cell r="D6" t="str">
            <v>NEGRONE ALBERTO</v>
          </cell>
          <cell r="E6" t="str">
            <v>M</v>
          </cell>
          <cell r="F6" t="str">
            <v>FOR FUN SPORTS TEAM</v>
          </cell>
        </row>
        <row r="7">
          <cell r="B7">
            <v>2.4756944444444446E-2</v>
          </cell>
          <cell r="C7">
            <v>5</v>
          </cell>
          <cell r="D7" t="str">
            <v>ROCCHIETTI KEVIN</v>
          </cell>
          <cell r="E7" t="str">
            <v>M</v>
          </cell>
          <cell r="F7" t="str">
            <v>RUNCARD</v>
          </cell>
        </row>
        <row r="8">
          <cell r="B8"/>
          <cell r="C8"/>
          <cell r="D8"/>
          <cell r="E8"/>
          <cell r="F8"/>
        </row>
        <row r="9">
          <cell r="B9">
            <v>2.7268518518518518E-2</v>
          </cell>
          <cell r="C9">
            <v>7</v>
          </cell>
          <cell r="D9" t="str">
            <v>CERIANI NATALE</v>
          </cell>
          <cell r="E9" t="str">
            <v>M</v>
          </cell>
          <cell r="F9" t="str">
            <v>RUNCARD</v>
          </cell>
        </row>
        <row r="10">
          <cell r="B10">
            <v>1.8935185185185187E-2</v>
          </cell>
          <cell r="C10">
            <v>8</v>
          </cell>
          <cell r="D10" t="str">
            <v>POLI GIANLUCA</v>
          </cell>
          <cell r="E10" t="str">
            <v>M</v>
          </cell>
          <cell r="F10" t="str">
            <v>ATLETICA SUSA</v>
          </cell>
        </row>
        <row r="11">
          <cell r="B11">
            <v>1.9085648148148147E-2</v>
          </cell>
          <cell r="C11">
            <v>9</v>
          </cell>
          <cell r="D11" t="str">
            <v>MARTIGNON MATTEO</v>
          </cell>
          <cell r="E11" t="str">
            <v>M</v>
          </cell>
          <cell r="F11" t="str">
            <v>RUNCARD</v>
          </cell>
        </row>
        <row r="12">
          <cell r="B12">
            <v>3.1712962962962964E-2</v>
          </cell>
          <cell r="C12">
            <v>10</v>
          </cell>
          <cell r="D12" t="str">
            <v>SCAVONE LUCA</v>
          </cell>
          <cell r="E12" t="str">
            <v>M</v>
          </cell>
          <cell r="F12" t="str">
            <v>PODISTICA VALLE INFERNOTTO</v>
          </cell>
        </row>
        <row r="13">
          <cell r="B13">
            <v>1.6620370370370369E-2</v>
          </cell>
          <cell r="C13">
            <v>11</v>
          </cell>
          <cell r="D13" t="str">
            <v>HECQUET NUER JEREMIE</v>
          </cell>
          <cell r="E13" t="str">
            <v>M</v>
          </cell>
          <cell r="F13" t="str">
            <v>RUNCARD</v>
          </cell>
        </row>
        <row r="14">
          <cell r="B14">
            <v>2.732638888888889E-2</v>
          </cell>
          <cell r="C14">
            <v>12</v>
          </cell>
          <cell r="D14" t="str">
            <v>PANDI MONICA</v>
          </cell>
          <cell r="E14" t="str">
            <v>F</v>
          </cell>
          <cell r="F14" t="str">
            <v>VALSUSA RUNNING TEAM</v>
          </cell>
        </row>
        <row r="15">
          <cell r="B15">
            <v>2.0543981481481483E-2</v>
          </cell>
          <cell r="C15">
            <v>13</v>
          </cell>
          <cell r="D15" t="str">
            <v>CALZOLARI CRISTIAN</v>
          </cell>
          <cell r="E15" t="str">
            <v>M</v>
          </cell>
          <cell r="F15" t="str">
            <v>AMICI MADONNA NEVE LAGUNC</v>
          </cell>
        </row>
        <row r="16">
          <cell r="B16">
            <v>2.2615740740740742E-2</v>
          </cell>
          <cell r="C16">
            <v>14</v>
          </cell>
          <cell r="D16" t="str">
            <v>CHIARLE GIORGIO</v>
          </cell>
          <cell r="E16" t="str">
            <v>M</v>
          </cell>
          <cell r="F16" t="str">
            <v>ATL MONTEROSA FOGU ARNAD</v>
          </cell>
        </row>
        <row r="17">
          <cell r="B17">
            <v>2.1388888888888888E-2</v>
          </cell>
          <cell r="C17">
            <v>15</v>
          </cell>
          <cell r="D17" t="str">
            <v>FONTAN PIERPAOLO</v>
          </cell>
          <cell r="E17" t="str">
            <v>M</v>
          </cell>
          <cell r="F17" t="str">
            <v>ATLETICA SUSA</v>
          </cell>
        </row>
        <row r="18">
          <cell r="B18">
            <v>2.5358796296296296E-2</v>
          </cell>
          <cell r="C18">
            <v>16</v>
          </cell>
          <cell r="D18" t="str">
            <v>TOSA RAFFAELLO</v>
          </cell>
          <cell r="E18" t="str">
            <v>M</v>
          </cell>
          <cell r="F18" t="str">
            <v>ATLETICA SUSA</v>
          </cell>
        </row>
        <row r="19">
          <cell r="B19"/>
          <cell r="C19"/>
          <cell r="D19"/>
          <cell r="E19"/>
          <cell r="F19"/>
        </row>
        <row r="20">
          <cell r="B20"/>
          <cell r="C20"/>
          <cell r="D20"/>
          <cell r="E20"/>
          <cell r="F20"/>
        </row>
        <row r="21">
          <cell r="B21">
            <v>2.269675925925926E-2</v>
          </cell>
          <cell r="C21">
            <v>19</v>
          </cell>
          <cell r="D21" t="str">
            <v>PLAVAN MARINA</v>
          </cell>
          <cell r="E21" t="str">
            <v>F</v>
          </cell>
          <cell r="F21" t="str">
            <v>ASD BAUDENASCA</v>
          </cell>
        </row>
        <row r="22">
          <cell r="B22">
            <v>2.3518518518518518E-2</v>
          </cell>
          <cell r="C22">
            <v>20</v>
          </cell>
          <cell r="D22" t="str">
            <v>CUCCO STEFANO</v>
          </cell>
          <cell r="E22" t="str">
            <v>M</v>
          </cell>
          <cell r="F22" t="str">
            <v>VALSUSA RUNNING TEAM</v>
          </cell>
        </row>
        <row r="23">
          <cell r="B23">
            <v>2.3634259259259258E-2</v>
          </cell>
          <cell r="C23">
            <v>21</v>
          </cell>
          <cell r="D23" t="str">
            <v>SPADA MARIA CHIARA</v>
          </cell>
          <cell r="E23" t="str">
            <v>F</v>
          </cell>
          <cell r="F23" t="str">
            <v>PIOSSASCO TRAIL RUNNERS</v>
          </cell>
        </row>
        <row r="24">
          <cell r="B24">
            <v>2.2210648148148149E-2</v>
          </cell>
          <cell r="C24">
            <v>22</v>
          </cell>
          <cell r="D24" t="str">
            <v>STRAZZACAPA LORIS</v>
          </cell>
          <cell r="E24" t="str">
            <v>M</v>
          </cell>
          <cell r="F24" t="str">
            <v>ATLETICA SUSA</v>
          </cell>
        </row>
        <row r="25">
          <cell r="B25">
            <v>1.8344907407407407E-2</v>
          </cell>
          <cell r="C25">
            <v>23</v>
          </cell>
          <cell r="D25" t="str">
            <v>TURIN ALBERTO</v>
          </cell>
          <cell r="E25" t="str">
            <v>M</v>
          </cell>
          <cell r="F25" t="str">
            <v>RUNCARD</v>
          </cell>
        </row>
        <row r="26">
          <cell r="B26">
            <v>1.6782407407407409E-2</v>
          </cell>
          <cell r="C26">
            <v>24</v>
          </cell>
          <cell r="D26" t="str">
            <v>MARTIN DAVIDE</v>
          </cell>
          <cell r="E26" t="str">
            <v>M</v>
          </cell>
          <cell r="F26" t="str">
            <v>ATLETICA GIO 22 RIVERA</v>
          </cell>
        </row>
        <row r="27">
          <cell r="B27">
            <v>1.755787037037037E-2</v>
          </cell>
          <cell r="C27">
            <v>25</v>
          </cell>
          <cell r="D27" t="str">
            <v>BIANCO DIEGO</v>
          </cell>
          <cell r="E27" t="str">
            <v>M</v>
          </cell>
          <cell r="F27" t="str">
            <v>ATLETICA SUSA</v>
          </cell>
        </row>
        <row r="28">
          <cell r="B28">
            <v>2.7071759259259261E-2</v>
          </cell>
          <cell r="C28">
            <v>26</v>
          </cell>
          <cell r="D28" t="str">
            <v>D'ORAZIO PATRIZIA</v>
          </cell>
          <cell r="E28" t="str">
            <v>F</v>
          </cell>
          <cell r="F28" t="str">
            <v>ATLETICA SUSA</v>
          </cell>
        </row>
        <row r="29">
          <cell r="B29">
            <v>2.1817129629629631E-2</v>
          </cell>
          <cell r="C29">
            <v>27</v>
          </cell>
          <cell r="D29" t="str">
            <v>CHIABRERA CESARE</v>
          </cell>
          <cell r="E29" t="str">
            <v>M</v>
          </cell>
          <cell r="F29" t="str">
            <v>ASD BRANCALEONE ASTI</v>
          </cell>
        </row>
        <row r="30">
          <cell r="B30">
            <v>2.3090277777777779E-2</v>
          </cell>
          <cell r="C30">
            <v>28</v>
          </cell>
          <cell r="D30" t="str">
            <v>VESCO UMBERTO</v>
          </cell>
          <cell r="E30" t="str">
            <v>M</v>
          </cell>
          <cell r="F30" t="str">
            <v>ATLETICA GIO 22 RIVERA</v>
          </cell>
        </row>
        <row r="31">
          <cell r="B31">
            <v>2.3159722222222224E-2</v>
          </cell>
          <cell r="C31">
            <v>29</v>
          </cell>
          <cell r="D31" t="str">
            <v>COMBA DANIELE</v>
          </cell>
          <cell r="E31" t="str">
            <v>M</v>
          </cell>
          <cell r="F31" t="str">
            <v>ASD BAUDENASCA</v>
          </cell>
        </row>
        <row r="32">
          <cell r="B32">
            <v>2.4594907407407409E-2</v>
          </cell>
          <cell r="C32">
            <v>30</v>
          </cell>
          <cell r="D32" t="str">
            <v>MINUZ MAURIZIO</v>
          </cell>
          <cell r="E32" t="str">
            <v>M</v>
          </cell>
          <cell r="F32" t="str">
            <v>ATLETICA GIO 22 RIVERA</v>
          </cell>
        </row>
        <row r="33">
          <cell r="B33">
            <v>2.4814814814814814E-2</v>
          </cell>
          <cell r="C33">
            <v>31</v>
          </cell>
          <cell r="D33" t="str">
            <v>CABONI GIAMPIERO</v>
          </cell>
          <cell r="E33" t="str">
            <v>M</v>
          </cell>
          <cell r="F33" t="str">
            <v>VALSUSA RUNNING TEAM</v>
          </cell>
        </row>
        <row r="34">
          <cell r="B34">
            <v>2.1377314814814814E-2</v>
          </cell>
          <cell r="C34">
            <v>32</v>
          </cell>
          <cell r="D34" t="str">
            <v>STRAVATO LUCA</v>
          </cell>
          <cell r="E34" t="str">
            <v>M</v>
          </cell>
          <cell r="F34" t="str">
            <v>RUNCARD</v>
          </cell>
        </row>
        <row r="35">
          <cell r="B35">
            <v>1.9027777777777779E-2</v>
          </cell>
          <cell r="C35">
            <v>33</v>
          </cell>
          <cell r="D35" t="str">
            <v>GULISANO ANDREA</v>
          </cell>
          <cell r="E35" t="str">
            <v>M</v>
          </cell>
          <cell r="F35" t="str">
            <v>FREEMOUNT ASD</v>
          </cell>
        </row>
        <row r="36">
          <cell r="B36">
            <v>2.3495370370370371E-2</v>
          </cell>
          <cell r="C36">
            <v>34</v>
          </cell>
          <cell r="D36" t="str">
            <v>VOLPIANO CLAUDIO</v>
          </cell>
          <cell r="E36" t="str">
            <v>M</v>
          </cell>
          <cell r="F36" t="str">
            <v>RUNCARD</v>
          </cell>
        </row>
        <row r="37">
          <cell r="B37">
            <v>2.4502314814814814E-2</v>
          </cell>
          <cell r="C37">
            <v>35</v>
          </cell>
          <cell r="D37" t="str">
            <v>CABODI MIRELLA</v>
          </cell>
          <cell r="E37" t="str">
            <v>F</v>
          </cell>
          <cell r="F37" t="str">
            <v>UNIONE SPORT ATLETICA CAFASSE</v>
          </cell>
        </row>
        <row r="38">
          <cell r="B38">
            <v>2.6504629629629628E-2</v>
          </cell>
          <cell r="C38">
            <v>36</v>
          </cell>
          <cell r="D38" t="str">
            <v>FIORE DIMITRI</v>
          </cell>
          <cell r="E38" t="str">
            <v>M</v>
          </cell>
          <cell r="F38" t="str">
            <v>PODISTICA BUSSOLENO</v>
          </cell>
        </row>
        <row r="39">
          <cell r="B39">
            <v>1.8807870370370371E-2</v>
          </cell>
          <cell r="C39">
            <v>37</v>
          </cell>
          <cell r="D39" t="str">
            <v>BELLAVIA ALFREDO</v>
          </cell>
          <cell r="E39" t="str">
            <v>M</v>
          </cell>
          <cell r="F39" t="str">
            <v>RUNCARD</v>
          </cell>
        </row>
        <row r="40">
          <cell r="B40">
            <v>1.7349537037037038E-2</v>
          </cell>
          <cell r="C40">
            <v>38</v>
          </cell>
          <cell r="D40" t="str">
            <v>COLELLA MATTIA</v>
          </cell>
          <cell r="E40" t="str">
            <v>M</v>
          </cell>
          <cell r="F40" t="str">
            <v>POLISPORTIVA SANT'ORSO AOSTA</v>
          </cell>
        </row>
        <row r="41">
          <cell r="B41">
            <v>2.4861111111111112E-2</v>
          </cell>
          <cell r="C41">
            <v>39</v>
          </cell>
          <cell r="D41" t="str">
            <v>NARDELLI MARCO</v>
          </cell>
          <cell r="E41" t="str">
            <v>M</v>
          </cell>
          <cell r="F41" t="str">
            <v>RUNCARD</v>
          </cell>
        </row>
        <row r="42">
          <cell r="B42">
            <v>2.2361111111111109E-2</v>
          </cell>
          <cell r="C42">
            <v>40</v>
          </cell>
          <cell r="D42" t="str">
            <v>ROSSI EMILIANO</v>
          </cell>
          <cell r="E42" t="str">
            <v>M</v>
          </cell>
          <cell r="F42" t="str">
            <v>RUNCARD</v>
          </cell>
        </row>
        <row r="43">
          <cell r="B43">
            <v>2.1956018518518517E-2</v>
          </cell>
          <cell r="C43">
            <v>41</v>
          </cell>
          <cell r="D43" t="str">
            <v>GIAI MARCO</v>
          </cell>
          <cell r="E43" t="str">
            <v>M</v>
          </cell>
          <cell r="F43" t="str">
            <v>RUNCARD</v>
          </cell>
        </row>
        <row r="44">
          <cell r="B44">
            <v>1.9259259259259261E-2</v>
          </cell>
          <cell r="C44">
            <v>42</v>
          </cell>
          <cell r="D44" t="str">
            <v>PAPIRO LUIGI</v>
          </cell>
          <cell r="E44" t="str">
            <v>M</v>
          </cell>
          <cell r="F44" t="str">
            <v>ATLETICA GIO 22 RIVERA</v>
          </cell>
        </row>
        <row r="45">
          <cell r="B45">
            <v>2.1087962962962965E-2</v>
          </cell>
          <cell r="C45">
            <v>43</v>
          </cell>
          <cell r="D45" t="str">
            <v>MUSSO PIERO PAOLO</v>
          </cell>
          <cell r="E45" t="str">
            <v>M</v>
          </cell>
          <cell r="F45" t="str">
            <v>ATLETICA SALUZZO</v>
          </cell>
        </row>
        <row r="46">
          <cell r="B46">
            <v>1.9166666666666665E-2</v>
          </cell>
          <cell r="C46">
            <v>44</v>
          </cell>
          <cell r="D46" t="str">
            <v>SARDANAPOLI EZIO</v>
          </cell>
          <cell r="E46" t="str">
            <v>M</v>
          </cell>
          <cell r="F46" t="str">
            <v>ASD BORGARETTO 75</v>
          </cell>
        </row>
        <row r="47">
          <cell r="B47">
            <v>1.7974537037037035E-2</v>
          </cell>
          <cell r="C47">
            <v>45</v>
          </cell>
          <cell r="D47" t="str">
            <v>GRANDIS MATTEO</v>
          </cell>
          <cell r="E47" t="str">
            <v>M</v>
          </cell>
          <cell r="F47" t="str">
            <v>ATLETICA SUSA</v>
          </cell>
        </row>
        <row r="48">
          <cell r="B48">
            <v>2.2662037037037036E-2</v>
          </cell>
          <cell r="C48">
            <v>46</v>
          </cell>
          <cell r="D48" t="str">
            <v>BERCA ANDREA</v>
          </cell>
          <cell r="E48" t="str">
            <v>M</v>
          </cell>
          <cell r="F48" t="str">
            <v>GLI ORCHI TRAILERS ASD</v>
          </cell>
        </row>
        <row r="49">
          <cell r="B49">
            <v>2.494212962962963E-2</v>
          </cell>
          <cell r="C49">
            <v>47</v>
          </cell>
          <cell r="D49" t="str">
            <v>VOTA ALESSIA</v>
          </cell>
          <cell r="E49" t="str">
            <v>F</v>
          </cell>
          <cell r="F49" t="str">
            <v>RUNCARD</v>
          </cell>
        </row>
        <row r="50">
          <cell r="B50">
            <v>3.2303240740740743E-2</v>
          </cell>
          <cell r="C50">
            <v>48</v>
          </cell>
          <cell r="D50" t="str">
            <v>BARRA GABRIELE</v>
          </cell>
          <cell r="E50" t="str">
            <v>M</v>
          </cell>
          <cell r="F50" t="str">
            <v>ASD BAUDENASCA</v>
          </cell>
        </row>
        <row r="51">
          <cell r="B51">
            <v>4.1215277777777781E-2</v>
          </cell>
          <cell r="C51">
            <v>49</v>
          </cell>
          <cell r="D51" t="str">
            <v>BELTRAMINO MARIA GRAZIA</v>
          </cell>
          <cell r="E51" t="str">
            <v>F</v>
          </cell>
          <cell r="F51" t="str">
            <v>ASD BAUDENASCA</v>
          </cell>
        </row>
        <row r="52">
          <cell r="B52">
            <v>2.2546296296296297E-2</v>
          </cell>
          <cell r="C52">
            <v>50</v>
          </cell>
          <cell r="D52" t="str">
            <v>PELISSERO SILVIO</v>
          </cell>
          <cell r="E52" t="str">
            <v>M</v>
          </cell>
          <cell r="F52" t="str">
            <v>ASD BAUDENASCA</v>
          </cell>
        </row>
        <row r="53">
          <cell r="B53">
            <v>2.4155092592592593E-2</v>
          </cell>
          <cell r="C53">
            <v>51</v>
          </cell>
          <cell r="D53" t="str">
            <v>BRUNO FEDERICO</v>
          </cell>
          <cell r="E53" t="str">
            <v>M</v>
          </cell>
          <cell r="F53" t="str">
            <v>PODISTICA BUSSOLENO</v>
          </cell>
        </row>
        <row r="54">
          <cell r="B54">
            <v>2.2152777777777778E-2</v>
          </cell>
          <cell r="C54">
            <v>52</v>
          </cell>
          <cell r="D54" t="str">
            <v>PIOTROWICZ ACHILLE</v>
          </cell>
          <cell r="E54" t="str">
            <v>M</v>
          </cell>
          <cell r="F54" t="str">
            <v>RUNCARD</v>
          </cell>
        </row>
        <row r="55">
          <cell r="B55">
            <v>2.9062500000000002E-2</v>
          </cell>
          <cell r="C55">
            <v>53</v>
          </cell>
          <cell r="D55" t="str">
            <v>ISABELLO MONICA</v>
          </cell>
          <cell r="E55" t="str">
            <v>F</v>
          </cell>
          <cell r="F55" t="str">
            <v>ATLETICA GIO 22 RIVERA</v>
          </cell>
        </row>
        <row r="56">
          <cell r="B56">
            <v>2.1064814814814814E-2</v>
          </cell>
          <cell r="C56">
            <v>54</v>
          </cell>
          <cell r="D56" t="str">
            <v>TRON MANUEL</v>
          </cell>
          <cell r="E56" t="str">
            <v>M</v>
          </cell>
          <cell r="F56" t="str">
            <v>RUNCARD</v>
          </cell>
        </row>
        <row r="57">
          <cell r="B57">
            <v>2.4097222222222221E-2</v>
          </cell>
          <cell r="C57">
            <v>55</v>
          </cell>
          <cell r="D57" t="str">
            <v>VENANZIO SABRINA</v>
          </cell>
          <cell r="E57" t="str">
            <v>F</v>
          </cell>
          <cell r="F57" t="str">
            <v>ATLETICA MONTEROSA FOGU ARNAD</v>
          </cell>
        </row>
        <row r="58">
          <cell r="B58">
            <v>2.3229166666666665E-2</v>
          </cell>
          <cell r="C58">
            <v>56</v>
          </cell>
          <cell r="D58" t="str">
            <v>TURBIL SYLVIE</v>
          </cell>
          <cell r="E58" t="str">
            <v>F</v>
          </cell>
          <cell r="F58" t="str">
            <v>RUNCARD</v>
          </cell>
        </row>
        <row r="59">
          <cell r="B59">
            <v>2.4305555555555556E-2</v>
          </cell>
          <cell r="C59">
            <v>57</v>
          </cell>
          <cell r="D59" t="str">
            <v>MILETTO DANIELE</v>
          </cell>
          <cell r="E59" t="str">
            <v>M</v>
          </cell>
          <cell r="F59" t="str">
            <v>ATLETICA GIO 22 RIVERA</v>
          </cell>
        </row>
        <row r="60">
          <cell r="B60">
            <v>1.7986111111111112E-2</v>
          </cell>
          <cell r="C60">
            <v>58</v>
          </cell>
          <cell r="D60" t="str">
            <v>GRANZINO PAOLO</v>
          </cell>
          <cell r="E60" t="str">
            <v>M</v>
          </cell>
          <cell r="F60" t="str">
            <v>ATLETICA SUSA</v>
          </cell>
        </row>
        <row r="61">
          <cell r="B61">
            <v>3.3506944444444443E-2</v>
          </cell>
          <cell r="C61">
            <v>59</v>
          </cell>
          <cell r="D61" t="str">
            <v>FONTAN GIULIO</v>
          </cell>
          <cell r="E61" t="str">
            <v>M</v>
          </cell>
          <cell r="F61" t="str">
            <v>ATLETICA SUSA</v>
          </cell>
        </row>
        <row r="62">
          <cell r="B62">
            <v>2.1261574074074075E-2</v>
          </cell>
          <cell r="C62">
            <v>60</v>
          </cell>
          <cell r="D62" t="str">
            <v>BETTONI FABIO</v>
          </cell>
          <cell r="E62" t="str">
            <v>M</v>
          </cell>
          <cell r="F62" t="str">
            <v>ATLETICA SUSA</v>
          </cell>
        </row>
        <row r="63">
          <cell r="B63">
            <v>2.5717592592592594E-2</v>
          </cell>
          <cell r="C63">
            <v>61</v>
          </cell>
          <cell r="D63" t="str">
            <v>JACOB VALENTINA</v>
          </cell>
          <cell r="E63" t="str">
            <v>F</v>
          </cell>
          <cell r="F63" t="str">
            <v>ATLETICA SUSA</v>
          </cell>
        </row>
        <row r="64">
          <cell r="B64">
            <v>1.9525462962962963E-2</v>
          </cell>
          <cell r="C64">
            <v>62</v>
          </cell>
          <cell r="D64" t="str">
            <v>REY STEFANO</v>
          </cell>
          <cell r="E64" t="str">
            <v>M</v>
          </cell>
          <cell r="F64" t="str">
            <v>ATLETICA SUSA</v>
          </cell>
        </row>
        <row r="65">
          <cell r="B65">
            <v>2.0486111111111111E-2</v>
          </cell>
          <cell r="C65">
            <v>63</v>
          </cell>
          <cell r="D65" t="str">
            <v>STRAZZACAPA PIETRO</v>
          </cell>
          <cell r="E65" t="str">
            <v>M</v>
          </cell>
          <cell r="F65" t="str">
            <v>ATLETICA SUSA</v>
          </cell>
        </row>
        <row r="66">
          <cell r="B66">
            <v>3.0879629629629628E-2</v>
          </cell>
          <cell r="C66">
            <v>64</v>
          </cell>
          <cell r="D66" t="str">
            <v>VERCELLINO ANGELO</v>
          </cell>
          <cell r="E66" t="str">
            <v>M</v>
          </cell>
          <cell r="F66" t="str">
            <v>DES AMIS</v>
          </cell>
        </row>
        <row r="67">
          <cell r="B67">
            <v>2.0324074074074074E-2</v>
          </cell>
          <cell r="C67">
            <v>65</v>
          </cell>
          <cell r="D67" t="str">
            <v>CALVETTI VITTORIO</v>
          </cell>
          <cell r="E67" t="str">
            <v>M</v>
          </cell>
          <cell r="F67" t="str">
            <v>PIOSSASCO TRAIL RUNNERS</v>
          </cell>
        </row>
        <row r="68">
          <cell r="B68">
            <v>2.6990740740740742E-2</v>
          </cell>
          <cell r="C68">
            <v>66</v>
          </cell>
          <cell r="D68" t="str">
            <v>JURAVLE ELENA</v>
          </cell>
          <cell r="E68" t="str">
            <v>F</v>
          </cell>
          <cell r="F68" t="str">
            <v>RUNCARD</v>
          </cell>
        </row>
        <row r="69">
          <cell r="B69"/>
          <cell r="C69"/>
          <cell r="D69"/>
          <cell r="E69"/>
          <cell r="F69"/>
        </row>
        <row r="70">
          <cell r="B70"/>
          <cell r="C70"/>
          <cell r="D70"/>
          <cell r="E70"/>
          <cell r="F70"/>
        </row>
        <row r="71">
          <cell r="B71"/>
          <cell r="C71"/>
          <cell r="D71"/>
          <cell r="E71"/>
          <cell r="F71"/>
        </row>
        <row r="72">
          <cell r="B72"/>
          <cell r="C72"/>
          <cell r="D72"/>
          <cell r="E72"/>
          <cell r="F72"/>
        </row>
        <row r="73">
          <cell r="B73"/>
          <cell r="C73"/>
          <cell r="D73"/>
          <cell r="E73"/>
          <cell r="F73"/>
        </row>
        <row r="74">
          <cell r="B74"/>
          <cell r="C74"/>
          <cell r="D74"/>
          <cell r="E74"/>
          <cell r="F74"/>
        </row>
        <row r="75">
          <cell r="B75"/>
          <cell r="C75"/>
          <cell r="D75"/>
          <cell r="E75"/>
          <cell r="F75"/>
        </row>
        <row r="76">
          <cell r="B76"/>
          <cell r="C76"/>
          <cell r="D76"/>
          <cell r="E76"/>
          <cell r="F76"/>
        </row>
        <row r="77">
          <cell r="B77"/>
          <cell r="C77"/>
          <cell r="D77"/>
          <cell r="E77"/>
          <cell r="F77"/>
        </row>
        <row r="78">
          <cell r="B78"/>
          <cell r="C78"/>
          <cell r="D78"/>
          <cell r="E78"/>
          <cell r="F78"/>
        </row>
        <row r="79">
          <cell r="B79"/>
          <cell r="C79"/>
          <cell r="D79"/>
          <cell r="E79"/>
          <cell r="F79"/>
        </row>
        <row r="80">
          <cell r="B80"/>
          <cell r="C80"/>
          <cell r="D80"/>
          <cell r="E80"/>
          <cell r="F80"/>
        </row>
        <row r="81">
          <cell r="B81"/>
          <cell r="C81"/>
          <cell r="D81"/>
          <cell r="E81"/>
          <cell r="F81"/>
        </row>
        <row r="82">
          <cell r="B82"/>
          <cell r="C82"/>
          <cell r="D82"/>
          <cell r="E82"/>
          <cell r="F82"/>
        </row>
        <row r="83">
          <cell r="B83"/>
          <cell r="C83"/>
          <cell r="D83"/>
          <cell r="E83"/>
          <cell r="F83"/>
        </row>
        <row r="84">
          <cell r="B84"/>
          <cell r="C84"/>
          <cell r="D84"/>
          <cell r="E84"/>
          <cell r="F84"/>
        </row>
        <row r="85">
          <cell r="B85"/>
          <cell r="C85"/>
          <cell r="D85"/>
          <cell r="E85"/>
          <cell r="F85"/>
        </row>
        <row r="86">
          <cell r="B86"/>
          <cell r="C86"/>
          <cell r="D86"/>
          <cell r="E86"/>
          <cell r="F86"/>
        </row>
        <row r="87">
          <cell r="B87"/>
          <cell r="C87"/>
          <cell r="D87"/>
          <cell r="E87"/>
          <cell r="F87"/>
        </row>
        <row r="88">
          <cell r="B88"/>
          <cell r="C88"/>
          <cell r="D88"/>
          <cell r="E88"/>
          <cell r="F88"/>
        </row>
        <row r="89">
          <cell r="B89"/>
          <cell r="C89"/>
          <cell r="D89"/>
          <cell r="E89"/>
          <cell r="F89"/>
        </row>
        <row r="90">
          <cell r="B90"/>
          <cell r="C90"/>
          <cell r="D90"/>
          <cell r="E90"/>
          <cell r="F90"/>
        </row>
        <row r="91">
          <cell r="B91"/>
          <cell r="C91"/>
          <cell r="D91"/>
          <cell r="E91"/>
          <cell r="F91"/>
        </row>
        <row r="92">
          <cell r="B92"/>
          <cell r="C92"/>
          <cell r="D92"/>
          <cell r="E92"/>
          <cell r="F92"/>
        </row>
        <row r="93">
          <cell r="B93"/>
          <cell r="C93"/>
          <cell r="D93"/>
          <cell r="E93"/>
          <cell r="F93"/>
        </row>
        <row r="94">
          <cell r="B94"/>
          <cell r="C94"/>
          <cell r="D94"/>
          <cell r="E94"/>
          <cell r="F94"/>
        </row>
        <row r="95">
          <cell r="B95"/>
          <cell r="C95"/>
          <cell r="D95"/>
          <cell r="E95"/>
          <cell r="F95"/>
        </row>
        <row r="96">
          <cell r="B96"/>
          <cell r="C96"/>
          <cell r="D96"/>
          <cell r="E96"/>
          <cell r="F96"/>
        </row>
        <row r="97">
          <cell r="B97"/>
          <cell r="C97"/>
          <cell r="D97"/>
          <cell r="E97"/>
          <cell r="F97"/>
        </row>
        <row r="98">
          <cell r="B98"/>
          <cell r="C98"/>
          <cell r="D98"/>
          <cell r="E98"/>
          <cell r="F98"/>
        </row>
        <row r="99">
          <cell r="B99"/>
          <cell r="C99"/>
          <cell r="D99"/>
          <cell r="E99"/>
          <cell r="F99"/>
        </row>
        <row r="100">
          <cell r="B100"/>
          <cell r="C100"/>
          <cell r="D100"/>
          <cell r="E100"/>
          <cell r="F100"/>
        </row>
        <row r="101">
          <cell r="B101"/>
          <cell r="C101"/>
          <cell r="D101"/>
          <cell r="E101"/>
          <cell r="F101"/>
        </row>
        <row r="102">
          <cell r="B102"/>
          <cell r="C102"/>
          <cell r="D102"/>
          <cell r="E102"/>
          <cell r="F102"/>
        </row>
        <row r="103">
          <cell r="B103"/>
          <cell r="C103"/>
          <cell r="D103"/>
          <cell r="E103"/>
          <cell r="F103"/>
        </row>
        <row r="104">
          <cell r="B104"/>
          <cell r="C104"/>
          <cell r="D104"/>
          <cell r="E104"/>
          <cell r="F104"/>
        </row>
        <row r="105">
          <cell r="B105"/>
          <cell r="C105"/>
          <cell r="D105"/>
          <cell r="E105"/>
          <cell r="F105"/>
        </row>
        <row r="106">
          <cell r="B106"/>
          <cell r="C106"/>
          <cell r="D106"/>
          <cell r="E106"/>
          <cell r="F106"/>
        </row>
        <row r="107">
          <cell r="B107"/>
          <cell r="C107"/>
          <cell r="D107"/>
          <cell r="E107"/>
          <cell r="F107"/>
        </row>
        <row r="108">
          <cell r="B108"/>
          <cell r="C108"/>
          <cell r="D108"/>
          <cell r="E108"/>
          <cell r="F108"/>
        </row>
        <row r="109">
          <cell r="B109"/>
          <cell r="C109"/>
          <cell r="D109"/>
          <cell r="E109"/>
          <cell r="F109"/>
        </row>
        <row r="110">
          <cell r="B110"/>
          <cell r="C110"/>
          <cell r="D110"/>
          <cell r="E110"/>
          <cell r="F110"/>
        </row>
        <row r="111">
          <cell r="B111"/>
          <cell r="C111"/>
          <cell r="D111"/>
          <cell r="E111"/>
          <cell r="F111"/>
        </row>
        <row r="112">
          <cell r="B112"/>
          <cell r="C112"/>
          <cell r="D112"/>
          <cell r="E112"/>
          <cell r="F112"/>
        </row>
        <row r="113">
          <cell r="B113"/>
          <cell r="C113"/>
          <cell r="D113"/>
          <cell r="E113"/>
          <cell r="F113"/>
        </row>
        <row r="114">
          <cell r="B114"/>
          <cell r="C114"/>
          <cell r="D114"/>
          <cell r="E114"/>
          <cell r="F114"/>
        </row>
        <row r="115">
          <cell r="B115"/>
          <cell r="C115"/>
          <cell r="D115"/>
          <cell r="E115"/>
          <cell r="F115"/>
        </row>
        <row r="116">
          <cell r="B116"/>
          <cell r="C116"/>
          <cell r="D116"/>
          <cell r="E116"/>
          <cell r="F116"/>
        </row>
        <row r="117">
          <cell r="B117"/>
          <cell r="C117"/>
          <cell r="D117"/>
          <cell r="E117"/>
          <cell r="F117"/>
        </row>
        <row r="118">
          <cell r="B118"/>
          <cell r="C118"/>
          <cell r="D118"/>
          <cell r="E118"/>
          <cell r="F118"/>
        </row>
        <row r="119">
          <cell r="B119"/>
          <cell r="C119"/>
          <cell r="D119"/>
          <cell r="E119"/>
          <cell r="F119"/>
        </row>
        <row r="120">
          <cell r="B120"/>
          <cell r="C120"/>
          <cell r="D120"/>
          <cell r="E120"/>
          <cell r="F120"/>
        </row>
        <row r="121">
          <cell r="B121"/>
          <cell r="C121"/>
          <cell r="D121"/>
          <cell r="E121"/>
          <cell r="F121"/>
        </row>
        <row r="122">
          <cell r="B122"/>
          <cell r="C122"/>
          <cell r="D122"/>
          <cell r="E122"/>
          <cell r="F122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5"/>
  <sheetViews>
    <sheetView tabSelected="1" workbookViewId="0">
      <selection activeCell="A65" sqref="A65:F65"/>
    </sheetView>
  </sheetViews>
  <sheetFormatPr defaultRowHeight="15" x14ac:dyDescent="0.25"/>
  <cols>
    <col min="4" max="4" width="26.5703125" style="4" bestFit="1" customWidth="1"/>
    <col min="5" max="5" width="9.140625" style="4"/>
    <col min="6" max="6" width="34.140625" style="4" bestFit="1" customWidth="1"/>
  </cols>
  <sheetData>
    <row r="1" spans="1:6" ht="23.25" x14ac:dyDescent="0.35">
      <c r="A1" s="5" t="s">
        <v>0</v>
      </c>
      <c r="B1" s="6"/>
      <c r="C1" s="6"/>
      <c r="D1" s="6"/>
      <c r="E1" s="6"/>
      <c r="F1" s="6"/>
    </row>
    <row r="2" spans="1:6" s="4" customForma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25">
      <c r="A3" s="1">
        <v>1</v>
      </c>
      <c r="B3" s="2">
        <f>SMALL([1]ISCRIZIONI!$B$3:$B$122,1)</f>
        <v>1.6620370370370369E-2</v>
      </c>
      <c r="C3" s="3">
        <f>VLOOKUP(B3,[1]ISCRIZIONI!B3:C122,2,FALSE)</f>
        <v>11</v>
      </c>
      <c r="D3" s="3" t="str">
        <f>VLOOKUP(B3,[1]ISCRIZIONI!B3:D122,3,FALSE)</f>
        <v>HECQUET NUER JEREMIE</v>
      </c>
      <c r="E3" s="3" t="str">
        <f>VLOOKUP(B3,[1]ISCRIZIONI!B3:E122,4,FALSE)</f>
        <v>M</v>
      </c>
      <c r="F3" s="3" t="str">
        <f>VLOOKUP(B3,[1]ISCRIZIONI!B3:F122,5,FALSE)</f>
        <v>RUNCARD</v>
      </c>
    </row>
    <row r="4" spans="1:6" x14ac:dyDescent="0.25">
      <c r="A4" s="1">
        <v>2</v>
      </c>
      <c r="B4" s="2">
        <f>SMALL([1]ISCRIZIONI!$B$3:$B$122,2)</f>
        <v>1.6782407407407409E-2</v>
      </c>
      <c r="C4" s="3">
        <f>VLOOKUP(B4,[1]ISCRIZIONI!B3:C122,2,FALSE)</f>
        <v>24</v>
      </c>
      <c r="D4" s="3" t="str">
        <f>VLOOKUP(B4,[1]ISCRIZIONI!B3:D122,3,FALSE)</f>
        <v>MARTIN DAVIDE</v>
      </c>
      <c r="E4" s="3" t="str">
        <f>VLOOKUP(B4,[1]ISCRIZIONI!B3:E122,4,FALSE)</f>
        <v>M</v>
      </c>
      <c r="F4" s="3" t="str">
        <f>VLOOKUP(B4,[1]ISCRIZIONI!B3:F122,5,FALSE)</f>
        <v>ATLETICA GIO 22 RIVERA</v>
      </c>
    </row>
    <row r="5" spans="1:6" x14ac:dyDescent="0.25">
      <c r="A5" s="1">
        <v>3</v>
      </c>
      <c r="B5" s="2">
        <f>SMALL([1]ISCRIZIONI!$B$3:$B$122,3)</f>
        <v>1.7349537037037038E-2</v>
      </c>
      <c r="C5" s="3">
        <f>VLOOKUP(B5,[1]ISCRIZIONI!B3:C122,2,FALSE)</f>
        <v>38</v>
      </c>
      <c r="D5" s="3" t="str">
        <f>VLOOKUP(B5,[1]ISCRIZIONI!B3:D122,3,FALSE)</f>
        <v>COLELLA MATTIA</v>
      </c>
      <c r="E5" s="3" t="str">
        <f>VLOOKUP(B5,[1]ISCRIZIONI!B3:E122,4,FALSE)</f>
        <v>M</v>
      </c>
      <c r="F5" s="3" t="str">
        <f>VLOOKUP(B5,[1]ISCRIZIONI!B3:F122,5,FALSE)</f>
        <v>POLISPORTIVA SANT'ORSO AOSTA</v>
      </c>
    </row>
    <row r="6" spans="1:6" x14ac:dyDescent="0.25">
      <c r="A6" s="1">
        <v>4</v>
      </c>
      <c r="B6" s="2">
        <f>SMALL([1]ISCRIZIONI!$B$3:$B$122,4)</f>
        <v>1.755787037037037E-2</v>
      </c>
      <c r="C6" s="3">
        <f>VLOOKUP(B6,[1]ISCRIZIONI!B3:C122,2,FALSE)</f>
        <v>25</v>
      </c>
      <c r="D6" s="3" t="str">
        <f>VLOOKUP(B6,[1]ISCRIZIONI!B3:D122,3,FALSE)</f>
        <v>BIANCO DIEGO</v>
      </c>
      <c r="E6" s="3" t="str">
        <f>VLOOKUP(B6,[1]ISCRIZIONI!B3:E122,4,FALSE)</f>
        <v>M</v>
      </c>
      <c r="F6" s="3" t="str">
        <f>VLOOKUP(B6,[1]ISCRIZIONI!B3:F122,5,FALSE)</f>
        <v>ATLETICA SUSA</v>
      </c>
    </row>
    <row r="7" spans="1:6" x14ac:dyDescent="0.25">
      <c r="A7" s="1">
        <v>5</v>
      </c>
      <c r="B7" s="2">
        <f>SMALL([1]ISCRIZIONI!$B$3:$B$122,5)</f>
        <v>1.7974537037037035E-2</v>
      </c>
      <c r="C7" s="3">
        <f>VLOOKUP(B7,[1]ISCRIZIONI!B3:C122,2,FALSE)</f>
        <v>45</v>
      </c>
      <c r="D7" s="3" t="str">
        <f>VLOOKUP(B7,[1]ISCRIZIONI!B3:D122,3,FALSE)</f>
        <v>GRANDIS MATTEO</v>
      </c>
      <c r="E7" s="3" t="str">
        <f>VLOOKUP(B7,[1]ISCRIZIONI!B3:E122,4,FALSE)</f>
        <v>M</v>
      </c>
      <c r="F7" s="3" t="str">
        <f>VLOOKUP(B7,[1]ISCRIZIONI!B3:F122,5,FALSE)</f>
        <v>ATLETICA SUSA</v>
      </c>
    </row>
    <row r="8" spans="1:6" x14ac:dyDescent="0.25">
      <c r="A8" s="1">
        <v>6</v>
      </c>
      <c r="B8" s="2">
        <f>SMALL([1]ISCRIZIONI!$B$3:$B$122,6)</f>
        <v>1.7986111111111112E-2</v>
      </c>
      <c r="C8" s="3">
        <f>VLOOKUP(B8,[1]ISCRIZIONI!B3:C122,2,FALSE)</f>
        <v>58</v>
      </c>
      <c r="D8" s="3" t="str">
        <f>VLOOKUP(B8,[1]ISCRIZIONI!B3:D122,3,FALSE)</f>
        <v>GRANZINO PAOLO</v>
      </c>
      <c r="E8" s="3" t="str">
        <f>VLOOKUP(B8,[1]ISCRIZIONI!B3:E122,4,FALSE)</f>
        <v>M</v>
      </c>
      <c r="F8" s="3" t="str">
        <f>VLOOKUP(B8,[1]ISCRIZIONI!B3:F122,5,FALSE)</f>
        <v>ATLETICA SUSA</v>
      </c>
    </row>
    <row r="9" spans="1:6" x14ac:dyDescent="0.25">
      <c r="A9" s="1">
        <v>7</v>
      </c>
      <c r="B9" s="2">
        <f>SMALL([1]ISCRIZIONI!$B$3:$B$122,7)</f>
        <v>1.8344907407407407E-2</v>
      </c>
      <c r="C9" s="3">
        <f>VLOOKUP(B9,[1]ISCRIZIONI!B3:C122,2,FALSE)</f>
        <v>23</v>
      </c>
      <c r="D9" s="3" t="str">
        <f>VLOOKUP(B9,[1]ISCRIZIONI!B3:D122,3,FALSE)</f>
        <v>TURIN ALBERTO</v>
      </c>
      <c r="E9" s="3" t="str">
        <f>VLOOKUP(B9,[1]ISCRIZIONI!B3:E122,4,FALSE)</f>
        <v>M</v>
      </c>
      <c r="F9" s="3" t="str">
        <f>VLOOKUP(B9,[1]ISCRIZIONI!B3:F122,5,FALSE)</f>
        <v>RUNCARD</v>
      </c>
    </row>
    <row r="10" spans="1:6" x14ac:dyDescent="0.25">
      <c r="A10" s="1">
        <v>8</v>
      </c>
      <c r="B10" s="2">
        <f>SMALL([1]ISCRIZIONI!$B$3:$B$122,8)</f>
        <v>1.8807870370370371E-2</v>
      </c>
      <c r="C10" s="3">
        <f>VLOOKUP(B10,[1]ISCRIZIONI!B3:C122,2,FALSE)</f>
        <v>37</v>
      </c>
      <c r="D10" s="3" t="str">
        <f>VLOOKUP(B10,[1]ISCRIZIONI!B3:D122,3,FALSE)</f>
        <v>BELLAVIA ALFREDO</v>
      </c>
      <c r="E10" s="3" t="str">
        <f>VLOOKUP(B10,[1]ISCRIZIONI!B3:E122,4,FALSE)</f>
        <v>M</v>
      </c>
      <c r="F10" s="3" t="str">
        <f>VLOOKUP(B10,[1]ISCRIZIONI!B3:F122,5,FALSE)</f>
        <v>RUNCARD</v>
      </c>
    </row>
    <row r="11" spans="1:6" x14ac:dyDescent="0.25">
      <c r="A11" s="1">
        <v>9</v>
      </c>
      <c r="B11" s="2">
        <f>SMALL([1]ISCRIZIONI!$B$3:$B$122,9)</f>
        <v>1.8935185185185187E-2</v>
      </c>
      <c r="C11" s="3">
        <f>VLOOKUP(B11,[1]ISCRIZIONI!B3:C122,2,FALSE)</f>
        <v>8</v>
      </c>
      <c r="D11" s="3" t="str">
        <f>VLOOKUP(B11,[1]ISCRIZIONI!B3:D122,3,FALSE)</f>
        <v>POLI GIANLUCA</v>
      </c>
      <c r="E11" s="3" t="str">
        <f>VLOOKUP(B11,[1]ISCRIZIONI!B3:E122,4,FALSE)</f>
        <v>M</v>
      </c>
      <c r="F11" s="3" t="str">
        <f>VLOOKUP(B11,[1]ISCRIZIONI!B3:F122,5,FALSE)</f>
        <v>ATLETICA SUSA</v>
      </c>
    </row>
    <row r="12" spans="1:6" x14ac:dyDescent="0.25">
      <c r="A12" s="1">
        <v>10</v>
      </c>
      <c r="B12" s="2">
        <f>SMALL([1]ISCRIZIONI!$B$3:$B$122,10)</f>
        <v>1.9027777777777779E-2</v>
      </c>
      <c r="C12" s="3">
        <f>VLOOKUP(B12,[1]ISCRIZIONI!B3:C122,2,FALSE)</f>
        <v>33</v>
      </c>
      <c r="D12" s="3" t="str">
        <f>VLOOKUP(B12,[1]ISCRIZIONI!B3:D122,3,FALSE)</f>
        <v>GULISANO ANDREA</v>
      </c>
      <c r="E12" s="3" t="str">
        <f>VLOOKUP(B12,[1]ISCRIZIONI!B3:E122,4,FALSE)</f>
        <v>M</v>
      </c>
      <c r="F12" s="3" t="str">
        <f>VLOOKUP(B12,[1]ISCRIZIONI!B3:F122,5,FALSE)</f>
        <v>FREEMOUNT ASD</v>
      </c>
    </row>
    <row r="13" spans="1:6" x14ac:dyDescent="0.25">
      <c r="A13" s="1">
        <v>11</v>
      </c>
      <c r="B13" s="2">
        <f>SMALL([1]ISCRIZIONI!$B$3:$B$122,11)</f>
        <v>1.9085648148148147E-2</v>
      </c>
      <c r="C13" s="3">
        <f>VLOOKUP(B13,[1]ISCRIZIONI!B3:C122,2,FALSE)</f>
        <v>9</v>
      </c>
      <c r="D13" s="3" t="str">
        <f>VLOOKUP(B13,[1]ISCRIZIONI!B3:D122,3,FALSE)</f>
        <v>MARTIGNON MATTEO</v>
      </c>
      <c r="E13" s="3" t="str">
        <f>VLOOKUP(B13,[1]ISCRIZIONI!B3:E122,4,FALSE)</f>
        <v>M</v>
      </c>
      <c r="F13" s="3" t="str">
        <f>VLOOKUP(B13,[1]ISCRIZIONI!B3:F122,5,FALSE)</f>
        <v>RUNCARD</v>
      </c>
    </row>
    <row r="14" spans="1:6" x14ac:dyDescent="0.25">
      <c r="A14" s="1">
        <v>12</v>
      </c>
      <c r="B14" s="2">
        <f>SMALL([1]ISCRIZIONI!$B$3:$B$122,12)</f>
        <v>1.9166666666666665E-2</v>
      </c>
      <c r="C14" s="3">
        <f>VLOOKUP(B14,[1]ISCRIZIONI!B3:C122,2,FALSE)</f>
        <v>44</v>
      </c>
      <c r="D14" s="3" t="str">
        <f>VLOOKUP(B14,[1]ISCRIZIONI!B3:D122,3,FALSE)</f>
        <v>SARDANAPOLI EZIO</v>
      </c>
      <c r="E14" s="3" t="str">
        <f>VLOOKUP(B14,[1]ISCRIZIONI!B3:E122,4,FALSE)</f>
        <v>M</v>
      </c>
      <c r="F14" s="3" t="str">
        <f>VLOOKUP(B14,[1]ISCRIZIONI!B3:F122,5,FALSE)</f>
        <v>ASD BORGARETTO 75</v>
      </c>
    </row>
    <row r="15" spans="1:6" x14ac:dyDescent="0.25">
      <c r="A15" s="1">
        <v>13</v>
      </c>
      <c r="B15" s="2">
        <f>SMALL([1]ISCRIZIONI!$B$3:$B$122,13)</f>
        <v>1.9259259259259261E-2</v>
      </c>
      <c r="C15" s="3">
        <f>VLOOKUP(B15,[1]ISCRIZIONI!B3:C122,2,FALSE)</f>
        <v>42</v>
      </c>
      <c r="D15" s="3" t="str">
        <f>VLOOKUP(B15,[1]ISCRIZIONI!B3:D122,3,FALSE)</f>
        <v>PAPIRO LUIGI</v>
      </c>
      <c r="E15" s="3" t="str">
        <f>VLOOKUP(B15,[1]ISCRIZIONI!B3:E122,4,FALSE)</f>
        <v>M</v>
      </c>
      <c r="F15" s="3" t="str">
        <f>VLOOKUP(B15,[1]ISCRIZIONI!B3:F122,5,FALSE)</f>
        <v>ATLETICA GIO 22 RIVERA</v>
      </c>
    </row>
    <row r="16" spans="1:6" x14ac:dyDescent="0.25">
      <c r="A16" s="1">
        <v>14</v>
      </c>
      <c r="B16" s="2">
        <f>SMALL([1]ISCRIZIONI!$B$3:$B$122,14)</f>
        <v>1.9525462962962963E-2</v>
      </c>
      <c r="C16" s="3">
        <f>VLOOKUP(B16,[1]ISCRIZIONI!B3:C122,2,FALSE)</f>
        <v>62</v>
      </c>
      <c r="D16" s="3" t="str">
        <f>VLOOKUP(B16,[1]ISCRIZIONI!B3:D122,3,FALSE)</f>
        <v>REY STEFANO</v>
      </c>
      <c r="E16" s="3" t="str">
        <f>VLOOKUP(B16,[1]ISCRIZIONI!B3:E122,4,FALSE)</f>
        <v>M</v>
      </c>
      <c r="F16" s="3" t="str">
        <f>VLOOKUP(B16,[1]ISCRIZIONI!B3:F122,5,FALSE)</f>
        <v>ATLETICA SUSA</v>
      </c>
    </row>
    <row r="17" spans="1:6" x14ac:dyDescent="0.25">
      <c r="A17" s="1">
        <v>15</v>
      </c>
      <c r="B17" s="2">
        <f>SMALL([1]ISCRIZIONI!$B$3:$B$122,15)</f>
        <v>2.0324074074074074E-2</v>
      </c>
      <c r="C17" s="3">
        <f>VLOOKUP(B17,[1]ISCRIZIONI!B3:C122,2,FALSE)</f>
        <v>65</v>
      </c>
      <c r="D17" s="3" t="str">
        <f>VLOOKUP(B17,[1]ISCRIZIONI!B3:D122,3,FALSE)</f>
        <v>CALVETTI VITTORIO</v>
      </c>
      <c r="E17" s="3" t="str">
        <f>VLOOKUP(B17,[1]ISCRIZIONI!B3:E122,4,FALSE)</f>
        <v>M</v>
      </c>
      <c r="F17" s="3" t="str">
        <f>VLOOKUP(B17,[1]ISCRIZIONI!B3:F122,5,FALSE)</f>
        <v>PIOSSASCO TRAIL RUNNERS</v>
      </c>
    </row>
    <row r="18" spans="1:6" x14ac:dyDescent="0.25">
      <c r="A18" s="1">
        <v>16</v>
      </c>
      <c r="B18" s="2">
        <f>SMALL([1]ISCRIZIONI!$B$3:$B$122,16)</f>
        <v>2.0486111111111111E-2</v>
      </c>
      <c r="C18" s="3">
        <f>VLOOKUP(B18,[1]ISCRIZIONI!B3:C122,2,FALSE)</f>
        <v>63</v>
      </c>
      <c r="D18" s="3" t="str">
        <f>VLOOKUP(B18,[1]ISCRIZIONI!B3:D122,3,FALSE)</f>
        <v>STRAZZACAPA PIETRO</v>
      </c>
      <c r="E18" s="3" t="str">
        <f>VLOOKUP(B18,[1]ISCRIZIONI!B3:E122,4,FALSE)</f>
        <v>M</v>
      </c>
      <c r="F18" s="3" t="str">
        <f>VLOOKUP(B18,[1]ISCRIZIONI!B3:F122,5,FALSE)</f>
        <v>ATLETICA SUSA</v>
      </c>
    </row>
    <row r="19" spans="1:6" x14ac:dyDescent="0.25">
      <c r="A19" s="1">
        <v>17</v>
      </c>
      <c r="B19" s="2">
        <f>SMALL([1]ISCRIZIONI!$B$3:$B$122,17)</f>
        <v>2.0543981481481483E-2</v>
      </c>
      <c r="C19" s="3">
        <f>VLOOKUP(B19,[1]ISCRIZIONI!B3:C122,2,FALSE)</f>
        <v>13</v>
      </c>
      <c r="D19" s="3" t="str">
        <f>VLOOKUP(B19,[1]ISCRIZIONI!B3:D122,3,FALSE)</f>
        <v>CALZOLARI CRISTIAN</v>
      </c>
      <c r="E19" s="3" t="str">
        <f>VLOOKUP(B19,[1]ISCRIZIONI!B3:E122,4,FALSE)</f>
        <v>M</v>
      </c>
      <c r="F19" s="3" t="str">
        <f>VLOOKUP(B19,[1]ISCRIZIONI!B3:F122,5,FALSE)</f>
        <v>AMICI MADONNA NEVE LAGUNC</v>
      </c>
    </row>
    <row r="20" spans="1:6" x14ac:dyDescent="0.25">
      <c r="A20" s="1">
        <v>18</v>
      </c>
      <c r="B20" s="2">
        <f>SMALL([1]ISCRIZIONI!$B$3:$B$122,18)</f>
        <v>2.1064814814814814E-2</v>
      </c>
      <c r="C20" s="3">
        <f>VLOOKUP(B20,[1]ISCRIZIONI!B3:C122,2,FALSE)</f>
        <v>54</v>
      </c>
      <c r="D20" s="3" t="str">
        <f>VLOOKUP(B20,[1]ISCRIZIONI!B3:D122,3,FALSE)</f>
        <v>TRON MANUEL</v>
      </c>
      <c r="E20" s="3" t="str">
        <f>VLOOKUP(B20,[1]ISCRIZIONI!B3:E122,4,FALSE)</f>
        <v>M</v>
      </c>
      <c r="F20" s="3" t="str">
        <f>VLOOKUP(B20,[1]ISCRIZIONI!B3:F122,5,FALSE)</f>
        <v>RUNCARD</v>
      </c>
    </row>
    <row r="21" spans="1:6" x14ac:dyDescent="0.25">
      <c r="A21" s="1">
        <v>19</v>
      </c>
      <c r="B21" s="2">
        <f>SMALL([1]ISCRIZIONI!$B$3:$B$122,19)</f>
        <v>2.1087962962962965E-2</v>
      </c>
      <c r="C21" s="3">
        <f>VLOOKUP(B21,[1]ISCRIZIONI!B3:C122,2,FALSE)</f>
        <v>43</v>
      </c>
      <c r="D21" s="3" t="str">
        <f>VLOOKUP(B21,[1]ISCRIZIONI!B3:D122,3,FALSE)</f>
        <v>MUSSO PIERO PAOLO</v>
      </c>
      <c r="E21" s="3" t="str">
        <f>VLOOKUP(B21,[1]ISCRIZIONI!B3:E122,4,FALSE)</f>
        <v>M</v>
      </c>
      <c r="F21" s="3" t="str">
        <f>VLOOKUP(B21,[1]ISCRIZIONI!B3:F122,5,FALSE)</f>
        <v>ATLETICA SALUZZO</v>
      </c>
    </row>
    <row r="22" spans="1:6" x14ac:dyDescent="0.25">
      <c r="A22" s="1">
        <v>20</v>
      </c>
      <c r="B22" s="2">
        <f>SMALL([1]ISCRIZIONI!$B$3:$B$122,20)</f>
        <v>2.1261574074074075E-2</v>
      </c>
      <c r="C22" s="3">
        <f>VLOOKUP(B22,[1]ISCRIZIONI!B3:C122,2,FALSE)</f>
        <v>60</v>
      </c>
      <c r="D22" s="3" t="str">
        <f>VLOOKUP(B22,[1]ISCRIZIONI!B3:D122,3,FALSE)</f>
        <v>BETTONI FABIO</v>
      </c>
      <c r="E22" s="3" t="str">
        <f>VLOOKUP(B22,[1]ISCRIZIONI!B3:E122,4,FALSE)</f>
        <v>M</v>
      </c>
      <c r="F22" s="3" t="str">
        <f>VLOOKUP(B22,[1]ISCRIZIONI!B3:F122,5,FALSE)</f>
        <v>ATLETICA SUSA</v>
      </c>
    </row>
    <row r="23" spans="1:6" x14ac:dyDescent="0.25">
      <c r="A23" s="1">
        <v>21</v>
      </c>
      <c r="B23" s="2">
        <f>SMALL([1]ISCRIZIONI!$B$3:$B$122,21)</f>
        <v>2.1377314814814814E-2</v>
      </c>
      <c r="C23" s="3">
        <f>VLOOKUP(B23,[1]ISCRIZIONI!B3:C122,2,FALSE)</f>
        <v>32</v>
      </c>
      <c r="D23" s="3" t="str">
        <f>VLOOKUP(B23,[1]ISCRIZIONI!B3:D122,3,FALSE)</f>
        <v>STRAVATO LUCA</v>
      </c>
      <c r="E23" s="3" t="str">
        <f>VLOOKUP(B23,[1]ISCRIZIONI!B3:E122,4,FALSE)</f>
        <v>M</v>
      </c>
      <c r="F23" s="3" t="str">
        <f>VLOOKUP(B23,[1]ISCRIZIONI!B3:F122,5,FALSE)</f>
        <v>RUNCARD</v>
      </c>
    </row>
    <row r="24" spans="1:6" x14ac:dyDescent="0.25">
      <c r="A24" s="1">
        <v>22</v>
      </c>
      <c r="B24" s="2">
        <f>SMALL([1]ISCRIZIONI!$B$3:$B$122,22)</f>
        <v>2.1388888888888888E-2</v>
      </c>
      <c r="C24" s="3">
        <f>VLOOKUP(B24,[1]ISCRIZIONI!B3:C122,2,FALSE)</f>
        <v>15</v>
      </c>
      <c r="D24" s="3" t="str">
        <f>VLOOKUP(B24,[1]ISCRIZIONI!B3:D122,3,FALSE)</f>
        <v>FONTAN PIERPAOLO</v>
      </c>
      <c r="E24" s="3" t="str">
        <f>VLOOKUP(B24,[1]ISCRIZIONI!B3:E122,4,FALSE)</f>
        <v>M</v>
      </c>
      <c r="F24" s="3" t="str">
        <f>VLOOKUP(B24,[1]ISCRIZIONI!B3:F122,5,FALSE)</f>
        <v>ATLETICA SUSA</v>
      </c>
    </row>
    <row r="25" spans="1:6" x14ac:dyDescent="0.25">
      <c r="A25" s="1">
        <v>23</v>
      </c>
      <c r="B25" s="2">
        <f>SMALL([1]ISCRIZIONI!$B$3:$B$122,23)</f>
        <v>2.179398148148148E-2</v>
      </c>
      <c r="C25" s="3">
        <f>VLOOKUP(B25,[1]ISCRIZIONI!B3:C122,2,FALSE)</f>
        <v>3</v>
      </c>
      <c r="D25" s="3" t="str">
        <f>VLOOKUP(B25,[1]ISCRIZIONI!B3:D122,3,FALSE)</f>
        <v>MACEDONIO ANDREA</v>
      </c>
      <c r="E25" s="3" t="str">
        <f>VLOOKUP(B25,[1]ISCRIZIONI!B3:E122,4,FALSE)</f>
        <v>M</v>
      </c>
      <c r="F25" s="3" t="str">
        <f>VLOOKUP(B25,[1]ISCRIZIONI!B3:F122,5,FALSE)</f>
        <v>FREEMOUNT ASD</v>
      </c>
    </row>
    <row r="26" spans="1:6" x14ac:dyDescent="0.25">
      <c r="A26" s="1">
        <v>24</v>
      </c>
      <c r="B26" s="2">
        <f>SMALL([1]ISCRIZIONI!$B$3:$B$122,24)</f>
        <v>2.1817129629629631E-2</v>
      </c>
      <c r="C26" s="3">
        <f>VLOOKUP(B26,[1]ISCRIZIONI!B3:C122,2,FALSE)</f>
        <v>27</v>
      </c>
      <c r="D26" s="3" t="str">
        <f>VLOOKUP(B26,[1]ISCRIZIONI!B3:D122,3,FALSE)</f>
        <v>CHIABRERA CESARE</v>
      </c>
      <c r="E26" s="3" t="str">
        <f>VLOOKUP(B26,[1]ISCRIZIONI!B3:E122,4,FALSE)</f>
        <v>M</v>
      </c>
      <c r="F26" s="3" t="str">
        <f>VLOOKUP(B26,[1]ISCRIZIONI!B3:F122,5,FALSE)</f>
        <v>ASD BRANCALEONE ASTI</v>
      </c>
    </row>
    <row r="27" spans="1:6" x14ac:dyDescent="0.25">
      <c r="A27" s="1">
        <v>25</v>
      </c>
      <c r="B27" s="2">
        <f>SMALL([1]ISCRIZIONI!$B$3:$B$122,25)</f>
        <v>2.1956018518518517E-2</v>
      </c>
      <c r="C27" s="3">
        <f>VLOOKUP(B27,[1]ISCRIZIONI!B3:C122,2,FALSE)</f>
        <v>41</v>
      </c>
      <c r="D27" s="3" t="str">
        <f>VLOOKUP(B27,[1]ISCRIZIONI!B3:D122,3,FALSE)</f>
        <v>GIAI MARCO</v>
      </c>
      <c r="E27" s="3" t="str">
        <f>VLOOKUP(B27,[1]ISCRIZIONI!B3:E122,4,FALSE)</f>
        <v>M</v>
      </c>
      <c r="F27" s="3" t="str">
        <f>VLOOKUP(B27,[1]ISCRIZIONI!B3:F122,5,FALSE)</f>
        <v>RUNCARD</v>
      </c>
    </row>
    <row r="28" spans="1:6" x14ac:dyDescent="0.25">
      <c r="A28" s="1">
        <v>26</v>
      </c>
      <c r="B28" s="2">
        <f>SMALL([1]ISCRIZIONI!$B$3:$B$122,26)</f>
        <v>2.2152777777777778E-2</v>
      </c>
      <c r="C28" s="3">
        <f>VLOOKUP(B28,[1]ISCRIZIONI!B3:C122,2,FALSE)</f>
        <v>52</v>
      </c>
      <c r="D28" s="3" t="str">
        <f>VLOOKUP(B28,[1]ISCRIZIONI!B3:D122,3,FALSE)</f>
        <v>PIOTROWICZ ACHILLE</v>
      </c>
      <c r="E28" s="3" t="str">
        <f>VLOOKUP(B28,[1]ISCRIZIONI!B3:E122,4,FALSE)</f>
        <v>M</v>
      </c>
      <c r="F28" s="3" t="str">
        <f>VLOOKUP(B28,[1]ISCRIZIONI!B3:F122,5,FALSE)</f>
        <v>RUNCARD</v>
      </c>
    </row>
    <row r="29" spans="1:6" x14ac:dyDescent="0.25">
      <c r="A29" s="1">
        <v>27</v>
      </c>
      <c r="B29" s="2">
        <f>SMALL([1]ISCRIZIONI!$B$3:$B$122,27)</f>
        <v>2.2210648148148149E-2</v>
      </c>
      <c r="C29" s="3">
        <f>VLOOKUP(B29,[1]ISCRIZIONI!B3:C122,2,FALSE)</f>
        <v>22</v>
      </c>
      <c r="D29" s="3" t="str">
        <f>VLOOKUP(B29,[1]ISCRIZIONI!B3:D122,3,FALSE)</f>
        <v>STRAZZACAPA LORIS</v>
      </c>
      <c r="E29" s="3" t="str">
        <f>VLOOKUP(B29,[1]ISCRIZIONI!B3:E122,4,FALSE)</f>
        <v>M</v>
      </c>
      <c r="F29" s="3" t="str">
        <f>VLOOKUP(B29,[1]ISCRIZIONI!B3:F122,5,FALSE)</f>
        <v>ATLETICA SUSA</v>
      </c>
    </row>
    <row r="30" spans="1:6" x14ac:dyDescent="0.25">
      <c r="A30" s="1">
        <v>28</v>
      </c>
      <c r="B30" s="2">
        <f>SMALL([1]ISCRIZIONI!$B$3:$B$122,28)</f>
        <v>2.2361111111111109E-2</v>
      </c>
      <c r="C30" s="3">
        <f>VLOOKUP(B30,[1]ISCRIZIONI!B3:C122,2,FALSE)</f>
        <v>40</v>
      </c>
      <c r="D30" s="3" t="str">
        <f>VLOOKUP(B30,[1]ISCRIZIONI!B3:D122,3,FALSE)</f>
        <v>ROSSI EMILIANO</v>
      </c>
      <c r="E30" s="3" t="str">
        <f>VLOOKUP(B30,[1]ISCRIZIONI!B3:E122,4,FALSE)</f>
        <v>M</v>
      </c>
      <c r="F30" s="3" t="str">
        <f>VLOOKUP(B30,[1]ISCRIZIONI!B3:F122,5,FALSE)</f>
        <v>RUNCARD</v>
      </c>
    </row>
    <row r="31" spans="1:6" x14ac:dyDescent="0.25">
      <c r="A31" s="1">
        <v>29</v>
      </c>
      <c r="B31" s="2">
        <f>SMALL([1]ISCRIZIONI!$B$3:$B$122,29)</f>
        <v>2.2546296296296297E-2</v>
      </c>
      <c r="C31" s="3">
        <f>VLOOKUP(B31,[1]ISCRIZIONI!B3:C122,2,FALSE)</f>
        <v>50</v>
      </c>
      <c r="D31" s="3" t="str">
        <f>VLOOKUP(B31,[1]ISCRIZIONI!B3:D122,3,FALSE)</f>
        <v>PELISSERO SILVIO</v>
      </c>
      <c r="E31" s="3" t="str">
        <f>VLOOKUP(B31,[1]ISCRIZIONI!B3:E122,4,FALSE)</f>
        <v>M</v>
      </c>
      <c r="F31" s="3" t="str">
        <f>VLOOKUP(B31,[1]ISCRIZIONI!B3:F122,5,FALSE)</f>
        <v>ASD BAUDENASCA</v>
      </c>
    </row>
    <row r="32" spans="1:6" x14ac:dyDescent="0.25">
      <c r="A32" s="1">
        <v>30</v>
      </c>
      <c r="B32" s="2">
        <f>SMALL([1]ISCRIZIONI!$B$3:$B$122,30)</f>
        <v>2.2615740740740742E-2</v>
      </c>
      <c r="C32" s="3">
        <f>VLOOKUP(B32,[1]ISCRIZIONI!B3:C122,2,FALSE)</f>
        <v>14</v>
      </c>
      <c r="D32" s="3" t="str">
        <f>VLOOKUP(B32,[1]ISCRIZIONI!B3:D122,3,FALSE)</f>
        <v>CHIARLE GIORGIO</v>
      </c>
      <c r="E32" s="3" t="str">
        <f>VLOOKUP(B32,[1]ISCRIZIONI!B3:E122,4,FALSE)</f>
        <v>M</v>
      </c>
      <c r="F32" s="3" t="str">
        <f>VLOOKUP(B32,[1]ISCRIZIONI!B3:F122,5,FALSE)</f>
        <v>ATL MONTEROSA FOGU ARNAD</v>
      </c>
    </row>
    <row r="33" spans="1:6" x14ac:dyDescent="0.25">
      <c r="A33" s="1">
        <v>31</v>
      </c>
      <c r="B33" s="2">
        <f>SMALL([1]ISCRIZIONI!$B$3:$B$122,31)</f>
        <v>2.2662037037037036E-2</v>
      </c>
      <c r="C33" s="3">
        <f>VLOOKUP(B33,[1]ISCRIZIONI!B3:C122,2,FALSE)</f>
        <v>46</v>
      </c>
      <c r="D33" s="3" t="str">
        <f>VLOOKUP(B33,[1]ISCRIZIONI!B3:D122,3,FALSE)</f>
        <v>BERCA ANDREA</v>
      </c>
      <c r="E33" s="3" t="str">
        <f>VLOOKUP(B33,[1]ISCRIZIONI!B3:E122,4,FALSE)</f>
        <v>M</v>
      </c>
      <c r="F33" s="3" t="str">
        <f>VLOOKUP(B33,[1]ISCRIZIONI!B3:F122,5,FALSE)</f>
        <v>GLI ORCHI TRAILERS ASD</v>
      </c>
    </row>
    <row r="34" spans="1:6" x14ac:dyDescent="0.25">
      <c r="A34" s="7">
        <v>32</v>
      </c>
      <c r="B34" s="8">
        <f>SMALL([1]ISCRIZIONI!$B$3:$B$122,32)</f>
        <v>2.269675925925926E-2</v>
      </c>
      <c r="C34" s="9">
        <f>VLOOKUP(B34,[1]ISCRIZIONI!B3:C122,2,FALSE)</f>
        <v>19</v>
      </c>
      <c r="D34" s="9" t="str">
        <f>VLOOKUP(B34,[1]ISCRIZIONI!B3:D122,3,FALSE)</f>
        <v>PLAVAN MARINA</v>
      </c>
      <c r="E34" s="9" t="str">
        <f>VLOOKUP(B34,[1]ISCRIZIONI!B3:E122,4,FALSE)</f>
        <v>F</v>
      </c>
      <c r="F34" s="9" t="str">
        <f>VLOOKUP(B34,[1]ISCRIZIONI!B3:F122,5,FALSE)</f>
        <v>ASD BAUDENASCA</v>
      </c>
    </row>
    <row r="35" spans="1:6" x14ac:dyDescent="0.25">
      <c r="A35" s="1">
        <v>33</v>
      </c>
      <c r="B35" s="2">
        <f>SMALL([1]ISCRIZIONI!$B$3:$B$122,33)</f>
        <v>2.2905092592592591E-2</v>
      </c>
      <c r="C35" s="3">
        <f>VLOOKUP(B35,[1]ISCRIZIONI!B3:C122,2,FALSE)</f>
        <v>4</v>
      </c>
      <c r="D35" s="3" t="str">
        <f>VLOOKUP(B35,[1]ISCRIZIONI!B3:D122,3,FALSE)</f>
        <v>NEGRONE ALBERTO</v>
      </c>
      <c r="E35" s="3" t="str">
        <f>VLOOKUP(B35,[1]ISCRIZIONI!B3:E122,4,FALSE)</f>
        <v>M</v>
      </c>
      <c r="F35" s="3" t="str">
        <f>VLOOKUP(B35,[1]ISCRIZIONI!B3:F122,5,FALSE)</f>
        <v>FOR FUN SPORTS TEAM</v>
      </c>
    </row>
    <row r="36" spans="1:6" x14ac:dyDescent="0.25">
      <c r="A36" s="1">
        <v>34</v>
      </c>
      <c r="B36" s="2">
        <f>SMALL([1]ISCRIZIONI!$B$3:$B$122,34)</f>
        <v>2.3090277777777779E-2</v>
      </c>
      <c r="C36" s="3">
        <f>VLOOKUP(B36,[1]ISCRIZIONI!B3:C122,2,FALSE)</f>
        <v>28</v>
      </c>
      <c r="D36" s="3" t="str">
        <f>VLOOKUP(B36,[1]ISCRIZIONI!B3:D122,3,FALSE)</f>
        <v>VESCO UMBERTO</v>
      </c>
      <c r="E36" s="3" t="str">
        <f>VLOOKUP(B36,[1]ISCRIZIONI!B3:E122,4,FALSE)</f>
        <v>M</v>
      </c>
      <c r="F36" s="3" t="str">
        <f>VLOOKUP(B36,[1]ISCRIZIONI!B3:F122,5,FALSE)</f>
        <v>ATLETICA GIO 22 RIVERA</v>
      </c>
    </row>
    <row r="37" spans="1:6" x14ac:dyDescent="0.25">
      <c r="A37" s="1">
        <v>35</v>
      </c>
      <c r="B37" s="2">
        <f>SMALL([1]ISCRIZIONI!$B$3:$B$122,35)</f>
        <v>2.3159722222222224E-2</v>
      </c>
      <c r="C37" s="3">
        <f>VLOOKUP(B37,[1]ISCRIZIONI!B3:C122,2,FALSE)</f>
        <v>29</v>
      </c>
      <c r="D37" s="3" t="str">
        <f>VLOOKUP(B37,[1]ISCRIZIONI!B3:D122,3,FALSE)</f>
        <v>COMBA DANIELE</v>
      </c>
      <c r="E37" s="3" t="str">
        <f>VLOOKUP(B37,[1]ISCRIZIONI!B3:E122,4,FALSE)</f>
        <v>M</v>
      </c>
      <c r="F37" s="3" t="str">
        <f>VLOOKUP(B37,[1]ISCRIZIONI!B3:F122,5,FALSE)</f>
        <v>ASD BAUDENASCA</v>
      </c>
    </row>
    <row r="38" spans="1:6" x14ac:dyDescent="0.25">
      <c r="A38" s="7">
        <v>36</v>
      </c>
      <c r="B38" s="8">
        <f>SMALL([1]ISCRIZIONI!$B$3:$B$122,36)</f>
        <v>2.3229166666666665E-2</v>
      </c>
      <c r="C38" s="9">
        <f>VLOOKUP(B38,[1]ISCRIZIONI!B3:C122,2,FALSE)</f>
        <v>56</v>
      </c>
      <c r="D38" s="9" t="str">
        <f>VLOOKUP(B38,[1]ISCRIZIONI!B3:D122,3,FALSE)</f>
        <v>TURBIL SYLVIE</v>
      </c>
      <c r="E38" s="9" t="str">
        <f>VLOOKUP(B38,[1]ISCRIZIONI!B3:E122,4,FALSE)</f>
        <v>F</v>
      </c>
      <c r="F38" s="9" t="str">
        <f>VLOOKUP(B38,[1]ISCRIZIONI!B3:F122,5,FALSE)</f>
        <v>RUNCARD</v>
      </c>
    </row>
    <row r="39" spans="1:6" x14ac:dyDescent="0.25">
      <c r="A39" s="1">
        <v>37</v>
      </c>
      <c r="B39" s="2">
        <f>SMALL([1]ISCRIZIONI!$B$3:$B$122,37)</f>
        <v>2.3495370370370371E-2</v>
      </c>
      <c r="C39" s="3">
        <f>VLOOKUP(B39,[1]ISCRIZIONI!B3:C122,2,FALSE)</f>
        <v>34</v>
      </c>
      <c r="D39" s="3" t="str">
        <f>VLOOKUP(B39,[1]ISCRIZIONI!B3:D122,3,FALSE)</f>
        <v>VOLPIANO CLAUDIO</v>
      </c>
      <c r="E39" s="3" t="str">
        <f>VLOOKUP(B39,[1]ISCRIZIONI!B3:E122,4,FALSE)</f>
        <v>M</v>
      </c>
      <c r="F39" s="3" t="str">
        <f>VLOOKUP(B39,[1]ISCRIZIONI!B3:F122,5,FALSE)</f>
        <v>RUNCARD</v>
      </c>
    </row>
    <row r="40" spans="1:6" x14ac:dyDescent="0.25">
      <c r="A40" s="1">
        <v>38</v>
      </c>
      <c r="B40" s="2">
        <f>SMALL([1]ISCRIZIONI!$B$3:$B$122,38)</f>
        <v>2.3518518518518518E-2</v>
      </c>
      <c r="C40" s="3">
        <f>VLOOKUP(B40,[1]ISCRIZIONI!B3:C122,2,FALSE)</f>
        <v>20</v>
      </c>
      <c r="D40" s="3" t="str">
        <f>VLOOKUP(B40,[1]ISCRIZIONI!B3:D122,3,FALSE)</f>
        <v>CUCCO STEFANO</v>
      </c>
      <c r="E40" s="3" t="str">
        <f>VLOOKUP(B40,[1]ISCRIZIONI!B3:E122,4,FALSE)</f>
        <v>M</v>
      </c>
      <c r="F40" s="3" t="str">
        <f>VLOOKUP(B40,[1]ISCRIZIONI!B3:F122,5,FALSE)</f>
        <v>VALSUSA RUNNING TEAM</v>
      </c>
    </row>
    <row r="41" spans="1:6" x14ac:dyDescent="0.25">
      <c r="A41" s="1">
        <v>39</v>
      </c>
      <c r="B41" s="2">
        <f>SMALL([1]ISCRIZIONI!$B$3:$B$122,39)</f>
        <v>2.3564814814814816E-2</v>
      </c>
      <c r="C41" s="3">
        <f>VLOOKUP(B41,[1]ISCRIZIONI!B3:C122,2,FALSE)</f>
        <v>1</v>
      </c>
      <c r="D41" s="3" t="str">
        <f>VLOOKUP(B41,[1]ISCRIZIONI!B3:D122,3,FALSE)</f>
        <v>CURETTI ALAN MASSIMO</v>
      </c>
      <c r="E41" s="3" t="str">
        <f>VLOOKUP(B41,[1]ISCRIZIONI!B3:E122,4,FALSE)</f>
        <v>M</v>
      </c>
      <c r="F41" s="3" t="str">
        <f>VLOOKUP(B41,[1]ISCRIZIONI!B3:F122,5,FALSE)</f>
        <v>RUNCARD</v>
      </c>
    </row>
    <row r="42" spans="1:6" x14ac:dyDescent="0.25">
      <c r="A42" s="7">
        <v>40</v>
      </c>
      <c r="B42" s="8">
        <f>SMALL([1]ISCRIZIONI!$B$3:$B$122,40)</f>
        <v>2.3634259259259258E-2</v>
      </c>
      <c r="C42" s="9">
        <f>VLOOKUP(B42,[1]ISCRIZIONI!B3:C122,2,FALSE)</f>
        <v>21</v>
      </c>
      <c r="D42" s="9" t="str">
        <f>VLOOKUP(B42,[1]ISCRIZIONI!B3:D122,3,FALSE)</f>
        <v>SPADA MARIA CHIARA</v>
      </c>
      <c r="E42" s="9" t="str">
        <f>VLOOKUP(B42,[1]ISCRIZIONI!B3:E122,4,FALSE)</f>
        <v>F</v>
      </c>
      <c r="F42" s="9" t="str">
        <f>VLOOKUP(B42,[1]ISCRIZIONI!B3:F122,5,FALSE)</f>
        <v>PIOSSASCO TRAIL RUNNERS</v>
      </c>
    </row>
    <row r="43" spans="1:6" x14ac:dyDescent="0.25">
      <c r="A43" s="7">
        <v>41</v>
      </c>
      <c r="B43" s="8">
        <f>SMALL([1]ISCRIZIONI!$B$3:$B$122,41)</f>
        <v>2.4097222222222221E-2</v>
      </c>
      <c r="C43" s="9">
        <f>VLOOKUP(B43,[1]ISCRIZIONI!B3:C122,2,FALSE)</f>
        <v>55</v>
      </c>
      <c r="D43" s="9" t="str">
        <f>VLOOKUP(B43,[1]ISCRIZIONI!B3:D122,3,FALSE)</f>
        <v>VENANZIO SABRINA</v>
      </c>
      <c r="E43" s="9" t="str">
        <f>VLOOKUP(B43,[1]ISCRIZIONI!B3:E122,4,FALSE)</f>
        <v>F</v>
      </c>
      <c r="F43" s="9" t="str">
        <f>VLOOKUP(B43,[1]ISCRIZIONI!B3:F122,5,FALSE)</f>
        <v>ATLETICA MONTEROSA FOGU ARNAD</v>
      </c>
    </row>
    <row r="44" spans="1:6" x14ac:dyDescent="0.25">
      <c r="A44" s="1">
        <v>42</v>
      </c>
      <c r="B44" s="2">
        <f>SMALL([1]ISCRIZIONI!$B$3:$B$122,42)</f>
        <v>2.4155092592592593E-2</v>
      </c>
      <c r="C44" s="3">
        <f>VLOOKUP(B44,[1]ISCRIZIONI!B3:C122,2,FALSE)</f>
        <v>51</v>
      </c>
      <c r="D44" s="3" t="str">
        <f>VLOOKUP(B44,[1]ISCRIZIONI!B3:D122,3,FALSE)</f>
        <v>BRUNO FEDERICO</v>
      </c>
      <c r="E44" s="3" t="str">
        <f>VLOOKUP(B44,[1]ISCRIZIONI!B3:E122,4,FALSE)</f>
        <v>M</v>
      </c>
      <c r="F44" s="3" t="str">
        <f>VLOOKUP(B44,[1]ISCRIZIONI!B3:F122,5,FALSE)</f>
        <v>PODISTICA BUSSOLENO</v>
      </c>
    </row>
    <row r="45" spans="1:6" x14ac:dyDescent="0.25">
      <c r="A45" s="1">
        <v>43</v>
      </c>
      <c r="B45" s="2">
        <f>SMALL([1]ISCRIZIONI!$B$3:$B$122,43)</f>
        <v>2.4189814814814813E-2</v>
      </c>
      <c r="C45" s="3">
        <f>VLOOKUP(B45,[1]ISCRIZIONI!B3:C122,2,FALSE)</f>
        <v>2</v>
      </c>
      <c r="D45" s="3" t="str">
        <f>VLOOKUP(B45,[1]ISCRIZIONI!B3:D122,3,FALSE)</f>
        <v>CAVALLO MARIO VALERIO</v>
      </c>
      <c r="E45" s="3" t="str">
        <f>VLOOKUP(B45,[1]ISCRIZIONI!B3:E122,4,FALSE)</f>
        <v>M</v>
      </c>
      <c r="F45" s="3" t="str">
        <f>VLOOKUP(B45,[1]ISCRIZIONI!B3:F122,5,FALSE)</f>
        <v>ATLETICA GIO 22 RIVERA</v>
      </c>
    </row>
    <row r="46" spans="1:6" x14ac:dyDescent="0.25">
      <c r="A46" s="1">
        <v>44</v>
      </c>
      <c r="B46" s="2">
        <f>SMALL([1]ISCRIZIONI!$B$3:$B$122,44)</f>
        <v>2.4305555555555556E-2</v>
      </c>
      <c r="C46" s="3">
        <f>VLOOKUP(B46,[1]ISCRIZIONI!B3:C122,2,FALSE)</f>
        <v>57</v>
      </c>
      <c r="D46" s="3" t="str">
        <f>VLOOKUP(B46,[1]ISCRIZIONI!B3:D122,3,FALSE)</f>
        <v>MILETTO DANIELE</v>
      </c>
      <c r="E46" s="3" t="str">
        <f>VLOOKUP(B46,[1]ISCRIZIONI!B3:E122,4,FALSE)</f>
        <v>M</v>
      </c>
      <c r="F46" s="3" t="str">
        <f>VLOOKUP(B46,[1]ISCRIZIONI!B3:F122,5,FALSE)</f>
        <v>ATLETICA GIO 22 RIVERA</v>
      </c>
    </row>
    <row r="47" spans="1:6" x14ac:dyDescent="0.25">
      <c r="A47" s="7">
        <v>45</v>
      </c>
      <c r="B47" s="8">
        <f>SMALL([1]ISCRIZIONI!$B$3:$B$122,45)</f>
        <v>2.4502314814814814E-2</v>
      </c>
      <c r="C47" s="9">
        <f>VLOOKUP(B47,[1]ISCRIZIONI!B3:C122,2,FALSE)</f>
        <v>35</v>
      </c>
      <c r="D47" s="9" t="str">
        <f>VLOOKUP(B47,[1]ISCRIZIONI!B3:D122,3,FALSE)</f>
        <v>CABODI MIRELLA</v>
      </c>
      <c r="E47" s="9" t="str">
        <f>VLOOKUP(B47,[1]ISCRIZIONI!B3:E122,4,FALSE)</f>
        <v>F</v>
      </c>
      <c r="F47" s="9" t="str">
        <f>VLOOKUP(B47,[1]ISCRIZIONI!B3:F122,5,FALSE)</f>
        <v>UNIONE SPORT ATLETICA CAFASSE</v>
      </c>
    </row>
    <row r="48" spans="1:6" x14ac:dyDescent="0.25">
      <c r="A48" s="1">
        <v>46</v>
      </c>
      <c r="B48" s="2">
        <f>SMALL([1]ISCRIZIONI!$B$3:$B$122,46)</f>
        <v>2.4594907407407409E-2</v>
      </c>
      <c r="C48" s="3">
        <f>VLOOKUP(B48,[1]ISCRIZIONI!B3:C122,2,FALSE)</f>
        <v>30</v>
      </c>
      <c r="D48" s="3" t="str">
        <f>VLOOKUP(B48,[1]ISCRIZIONI!B3:D122,3,FALSE)</f>
        <v>MINUZ MAURIZIO</v>
      </c>
      <c r="E48" s="3" t="str">
        <f>VLOOKUP(B48,[1]ISCRIZIONI!B3:E122,4,FALSE)</f>
        <v>M</v>
      </c>
      <c r="F48" s="3" t="str">
        <f>VLOOKUP(B48,[1]ISCRIZIONI!B3:F122,5,FALSE)</f>
        <v>ATLETICA GIO 22 RIVERA</v>
      </c>
    </row>
    <row r="49" spans="1:6" x14ac:dyDescent="0.25">
      <c r="A49" s="1">
        <v>47</v>
      </c>
      <c r="B49" s="2">
        <f>SMALL([1]ISCRIZIONI!$B$3:$B$122,47)</f>
        <v>2.4756944444444446E-2</v>
      </c>
      <c r="C49" s="3">
        <f>VLOOKUP(B49,[1]ISCRIZIONI!B3:C122,2,FALSE)</f>
        <v>5</v>
      </c>
      <c r="D49" s="3" t="str">
        <f>VLOOKUP(B49,[1]ISCRIZIONI!B3:D122,3,FALSE)</f>
        <v>ROCCHIETTI KEVIN</v>
      </c>
      <c r="E49" s="3" t="str">
        <f>VLOOKUP(B49,[1]ISCRIZIONI!B3:E122,4,FALSE)</f>
        <v>M</v>
      </c>
      <c r="F49" s="3" t="str">
        <f>VLOOKUP(B49,[1]ISCRIZIONI!B3:F122,5,FALSE)</f>
        <v>RUNCARD</v>
      </c>
    </row>
    <row r="50" spans="1:6" x14ac:dyDescent="0.25">
      <c r="A50" s="1">
        <v>48</v>
      </c>
      <c r="B50" s="2">
        <f>SMALL([1]ISCRIZIONI!$B$3:$B$122,48)</f>
        <v>2.4814814814814814E-2</v>
      </c>
      <c r="C50" s="3">
        <f>VLOOKUP(B50,[1]ISCRIZIONI!B3:C122,2,FALSE)</f>
        <v>31</v>
      </c>
      <c r="D50" s="3" t="str">
        <f>VLOOKUP(B50,[1]ISCRIZIONI!B3:D122,3,FALSE)</f>
        <v>CABONI GIAMPIERO</v>
      </c>
      <c r="E50" s="3" t="str">
        <f>VLOOKUP(B50,[1]ISCRIZIONI!B3:E122,4,FALSE)</f>
        <v>M</v>
      </c>
      <c r="F50" s="3" t="str">
        <f>VLOOKUP(B50,[1]ISCRIZIONI!B3:F122,5,FALSE)</f>
        <v>VALSUSA RUNNING TEAM</v>
      </c>
    </row>
    <row r="51" spans="1:6" x14ac:dyDescent="0.25">
      <c r="A51" s="1">
        <v>49</v>
      </c>
      <c r="B51" s="2">
        <f>SMALL([1]ISCRIZIONI!$B$3:$B$122,49)</f>
        <v>2.4861111111111112E-2</v>
      </c>
      <c r="C51" s="3">
        <f>VLOOKUP(B51,[1]ISCRIZIONI!B3:C122,2,FALSE)</f>
        <v>39</v>
      </c>
      <c r="D51" s="3" t="str">
        <f>VLOOKUP(B51,[1]ISCRIZIONI!B3:D122,3,FALSE)</f>
        <v>NARDELLI MARCO</v>
      </c>
      <c r="E51" s="3" t="str">
        <f>VLOOKUP(B51,[1]ISCRIZIONI!B3:E122,4,FALSE)</f>
        <v>M</v>
      </c>
      <c r="F51" s="3" t="str">
        <f>VLOOKUP(B51,[1]ISCRIZIONI!B3:F122,5,FALSE)</f>
        <v>RUNCARD</v>
      </c>
    </row>
    <row r="52" spans="1:6" x14ac:dyDescent="0.25">
      <c r="A52" s="7">
        <v>50</v>
      </c>
      <c r="B52" s="8">
        <f>SMALL([1]ISCRIZIONI!$B$3:$B$122,50)</f>
        <v>2.494212962962963E-2</v>
      </c>
      <c r="C52" s="9">
        <f>VLOOKUP(B52,[1]ISCRIZIONI!B3:C122,2,FALSE)</f>
        <v>47</v>
      </c>
      <c r="D52" s="9" t="str">
        <f>VLOOKUP(B52,[1]ISCRIZIONI!B3:D122,3,FALSE)</f>
        <v>VOTA ALESSIA</v>
      </c>
      <c r="E52" s="9" t="str">
        <f>VLOOKUP(B52,[1]ISCRIZIONI!B3:E122,4,FALSE)</f>
        <v>F</v>
      </c>
      <c r="F52" s="9" t="str">
        <f>VLOOKUP(B52,[1]ISCRIZIONI!B3:F122,5,FALSE)</f>
        <v>RUNCARD</v>
      </c>
    </row>
    <row r="53" spans="1:6" x14ac:dyDescent="0.25">
      <c r="A53" s="1">
        <v>51</v>
      </c>
      <c r="B53" s="2">
        <f>SMALL([1]ISCRIZIONI!$B$3:$B$122,51)</f>
        <v>2.5358796296296296E-2</v>
      </c>
      <c r="C53" s="3">
        <f>VLOOKUP(B53,[1]ISCRIZIONI!B3:C122,2,FALSE)</f>
        <v>16</v>
      </c>
      <c r="D53" s="3" t="str">
        <f>VLOOKUP(B53,[1]ISCRIZIONI!B3:D122,3,FALSE)</f>
        <v>TOSA RAFFAELLO</v>
      </c>
      <c r="E53" s="3" t="str">
        <f>VLOOKUP(B53,[1]ISCRIZIONI!B3:E122,4,FALSE)</f>
        <v>M</v>
      </c>
      <c r="F53" s="3" t="str">
        <f>VLOOKUP(B53,[1]ISCRIZIONI!B3:F122,5,FALSE)</f>
        <v>ATLETICA SUSA</v>
      </c>
    </row>
    <row r="54" spans="1:6" x14ac:dyDescent="0.25">
      <c r="A54" s="7">
        <v>52</v>
      </c>
      <c r="B54" s="8">
        <f>SMALL([1]ISCRIZIONI!$B$3:$B$122,52)</f>
        <v>2.5717592592592594E-2</v>
      </c>
      <c r="C54" s="9">
        <f>VLOOKUP(B54,[1]ISCRIZIONI!B3:C122,2,FALSE)</f>
        <v>61</v>
      </c>
      <c r="D54" s="9" t="str">
        <f>VLOOKUP(B54,[1]ISCRIZIONI!B3:D122,3,FALSE)</f>
        <v>JACOB VALENTINA</v>
      </c>
      <c r="E54" s="9" t="str">
        <f>VLOOKUP(B54,[1]ISCRIZIONI!B3:E122,4,FALSE)</f>
        <v>F</v>
      </c>
      <c r="F54" s="9" t="str">
        <f>VLOOKUP(B54,[1]ISCRIZIONI!B3:F122,5,FALSE)</f>
        <v>ATLETICA SUSA</v>
      </c>
    </row>
    <row r="55" spans="1:6" x14ac:dyDescent="0.25">
      <c r="A55" s="1">
        <v>53</v>
      </c>
      <c r="B55" s="2">
        <f>SMALL([1]ISCRIZIONI!$B$3:$B$122,53)</f>
        <v>2.6504629629629628E-2</v>
      </c>
      <c r="C55" s="3">
        <f>VLOOKUP(B55,[1]ISCRIZIONI!B3:C122,2,FALSE)</f>
        <v>36</v>
      </c>
      <c r="D55" s="3" t="str">
        <f>VLOOKUP(B55,[1]ISCRIZIONI!B3:D122,3,FALSE)</f>
        <v>FIORE DIMITRI</v>
      </c>
      <c r="E55" s="3" t="str">
        <f>VLOOKUP(B55,[1]ISCRIZIONI!B3:E122,4,FALSE)</f>
        <v>M</v>
      </c>
      <c r="F55" s="3" t="str">
        <f>VLOOKUP(B55,[1]ISCRIZIONI!B3:F122,5,FALSE)</f>
        <v>PODISTICA BUSSOLENO</v>
      </c>
    </row>
    <row r="56" spans="1:6" x14ac:dyDescent="0.25">
      <c r="A56" s="7">
        <v>54</v>
      </c>
      <c r="B56" s="8">
        <f>SMALL([1]ISCRIZIONI!$B$3:$B$122,54)</f>
        <v>2.6990740740740742E-2</v>
      </c>
      <c r="C56" s="9">
        <f>VLOOKUP(B56,[1]ISCRIZIONI!B3:C122,2,FALSE)</f>
        <v>66</v>
      </c>
      <c r="D56" s="9" t="str">
        <f>VLOOKUP(B56,[1]ISCRIZIONI!B3:D122,3,FALSE)</f>
        <v>JURAVLE ELENA</v>
      </c>
      <c r="E56" s="9" t="str">
        <f>VLOOKUP(B56,[1]ISCRIZIONI!B3:E122,4,FALSE)</f>
        <v>F</v>
      </c>
      <c r="F56" s="9" t="str">
        <f>VLOOKUP(B56,[1]ISCRIZIONI!B3:F122,5,FALSE)</f>
        <v>RUNCARD</v>
      </c>
    </row>
    <row r="57" spans="1:6" x14ac:dyDescent="0.25">
      <c r="A57" s="7">
        <v>55</v>
      </c>
      <c r="B57" s="8">
        <f>SMALL([1]ISCRIZIONI!$B$3:$B$122,55)</f>
        <v>2.7071759259259261E-2</v>
      </c>
      <c r="C57" s="9">
        <f>VLOOKUP(B57,[1]ISCRIZIONI!B3:C122,2,FALSE)</f>
        <v>26</v>
      </c>
      <c r="D57" s="9" t="str">
        <f>VLOOKUP(B57,[1]ISCRIZIONI!B3:D122,3,FALSE)</f>
        <v>D'ORAZIO PATRIZIA</v>
      </c>
      <c r="E57" s="9" t="str">
        <f>VLOOKUP(B57,[1]ISCRIZIONI!B3:E122,4,FALSE)</f>
        <v>F</v>
      </c>
      <c r="F57" s="9" t="str">
        <f>VLOOKUP(B57,[1]ISCRIZIONI!B3:F122,5,FALSE)</f>
        <v>ATLETICA SUSA</v>
      </c>
    </row>
    <row r="58" spans="1:6" x14ac:dyDescent="0.25">
      <c r="A58" s="1">
        <v>56</v>
      </c>
      <c r="B58" s="2">
        <f>SMALL([1]ISCRIZIONI!$B$3:$B$122,56)</f>
        <v>2.7268518518518518E-2</v>
      </c>
      <c r="C58" s="3">
        <f>VLOOKUP(B58,[1]ISCRIZIONI!B3:C122,2,FALSE)</f>
        <v>7</v>
      </c>
      <c r="D58" s="3" t="str">
        <f>VLOOKUP(B58,[1]ISCRIZIONI!B3:D122,3,FALSE)</f>
        <v>CERIANI NATALE</v>
      </c>
      <c r="E58" s="3" t="str">
        <f>VLOOKUP(B58,[1]ISCRIZIONI!B3:E122,4,FALSE)</f>
        <v>M</v>
      </c>
      <c r="F58" s="3" t="str">
        <f>VLOOKUP(B58,[1]ISCRIZIONI!B3:F122,5,FALSE)</f>
        <v>RUNCARD</v>
      </c>
    </row>
    <row r="59" spans="1:6" x14ac:dyDescent="0.25">
      <c r="A59" s="7">
        <v>57</v>
      </c>
      <c r="B59" s="8">
        <f>SMALL([1]ISCRIZIONI!$B$3:$B$122,57)</f>
        <v>2.732638888888889E-2</v>
      </c>
      <c r="C59" s="9">
        <f>VLOOKUP(B59,[1]ISCRIZIONI!B3:C122,2,FALSE)</f>
        <v>12</v>
      </c>
      <c r="D59" s="9" t="str">
        <f>VLOOKUP(B59,[1]ISCRIZIONI!B3:D122,3,FALSE)</f>
        <v>PANDI MONICA</v>
      </c>
      <c r="E59" s="9" t="str">
        <f>VLOOKUP(B59,[1]ISCRIZIONI!B3:E122,4,FALSE)</f>
        <v>F</v>
      </c>
      <c r="F59" s="9" t="str">
        <f>VLOOKUP(B59,[1]ISCRIZIONI!B3:F122,5,FALSE)</f>
        <v>VALSUSA RUNNING TEAM</v>
      </c>
    </row>
    <row r="60" spans="1:6" x14ac:dyDescent="0.25">
      <c r="A60" s="7">
        <v>58</v>
      </c>
      <c r="B60" s="8">
        <f>SMALL([1]ISCRIZIONI!$B$3:$B$122,58)</f>
        <v>2.9062500000000002E-2</v>
      </c>
      <c r="C60" s="9">
        <f>VLOOKUP(B60,[1]ISCRIZIONI!B3:C122,2,FALSE)</f>
        <v>53</v>
      </c>
      <c r="D60" s="9" t="str">
        <f>VLOOKUP(B60,[1]ISCRIZIONI!B3:D122,3,FALSE)</f>
        <v>ISABELLO MONICA</v>
      </c>
      <c r="E60" s="9" t="str">
        <f>VLOOKUP(B60,[1]ISCRIZIONI!B3:E122,4,FALSE)</f>
        <v>F</v>
      </c>
      <c r="F60" s="9" t="str">
        <f>VLOOKUP(B60,[1]ISCRIZIONI!B3:F122,5,FALSE)</f>
        <v>ATLETICA GIO 22 RIVERA</v>
      </c>
    </row>
    <row r="61" spans="1:6" x14ac:dyDescent="0.25">
      <c r="A61" s="1">
        <v>59</v>
      </c>
      <c r="B61" s="2">
        <f>SMALL([1]ISCRIZIONI!$B$3:$B$122,59)</f>
        <v>3.0879629629629628E-2</v>
      </c>
      <c r="C61" s="3">
        <f>VLOOKUP(B61,[1]ISCRIZIONI!B3:C122,2,FALSE)</f>
        <v>64</v>
      </c>
      <c r="D61" s="3" t="str">
        <f>VLOOKUP(B61,[1]ISCRIZIONI!B3:D122,3,FALSE)</f>
        <v>VERCELLINO ANGELO</v>
      </c>
      <c r="E61" s="3" t="str">
        <f>VLOOKUP(B61,[1]ISCRIZIONI!B3:E122,4,FALSE)</f>
        <v>M</v>
      </c>
      <c r="F61" s="3" t="str">
        <f>VLOOKUP(B61,[1]ISCRIZIONI!B3:F122,5,FALSE)</f>
        <v>DES AMIS</v>
      </c>
    </row>
    <row r="62" spans="1:6" x14ac:dyDescent="0.25">
      <c r="A62" s="1">
        <v>60</v>
      </c>
      <c r="B62" s="2">
        <f>SMALL([1]ISCRIZIONI!$B$3:$B$122,60)</f>
        <v>3.1712962962962964E-2</v>
      </c>
      <c r="C62" s="3">
        <f>VLOOKUP(B62,[1]ISCRIZIONI!B3:C122,2,FALSE)</f>
        <v>10</v>
      </c>
      <c r="D62" s="3" t="str">
        <f>VLOOKUP(B62,[1]ISCRIZIONI!B3:D122,3,FALSE)</f>
        <v>SCAVONE LUCA</v>
      </c>
      <c r="E62" s="3" t="str">
        <f>VLOOKUP(B62,[1]ISCRIZIONI!B3:E122,4,FALSE)</f>
        <v>M</v>
      </c>
      <c r="F62" s="3" t="str">
        <f>VLOOKUP(B62,[1]ISCRIZIONI!B3:F122,5,FALSE)</f>
        <v>PODISTICA VALLE INFERNOTTO</v>
      </c>
    </row>
    <row r="63" spans="1:6" x14ac:dyDescent="0.25">
      <c r="A63" s="1">
        <v>61</v>
      </c>
      <c r="B63" s="2">
        <f>SMALL([1]ISCRIZIONI!$B$3:$B$122,61)</f>
        <v>3.2303240740740743E-2</v>
      </c>
      <c r="C63" s="3">
        <f>VLOOKUP(B63,[1]ISCRIZIONI!B3:C122,2,FALSE)</f>
        <v>48</v>
      </c>
      <c r="D63" s="3" t="str">
        <f>VLOOKUP(B63,[1]ISCRIZIONI!B3:D122,3,FALSE)</f>
        <v>BARRA GABRIELE</v>
      </c>
      <c r="E63" s="3" t="str">
        <f>VLOOKUP(B63,[1]ISCRIZIONI!B3:E122,4,FALSE)</f>
        <v>M</v>
      </c>
      <c r="F63" s="3" t="str">
        <f>VLOOKUP(B63,[1]ISCRIZIONI!B3:F122,5,FALSE)</f>
        <v>ASD BAUDENASCA</v>
      </c>
    </row>
    <row r="64" spans="1:6" x14ac:dyDescent="0.25">
      <c r="A64" s="1">
        <v>62</v>
      </c>
      <c r="B64" s="2">
        <f>SMALL([1]ISCRIZIONI!$B$3:$B$122,62)</f>
        <v>3.3506944444444443E-2</v>
      </c>
      <c r="C64" s="3">
        <f>VLOOKUP(B64,[1]ISCRIZIONI!B3:C122,2,FALSE)</f>
        <v>59</v>
      </c>
      <c r="D64" s="3" t="str">
        <f>VLOOKUP(B64,[1]ISCRIZIONI!B3:D122,3,FALSE)</f>
        <v>FONTAN GIULIO</v>
      </c>
      <c r="E64" s="3" t="str">
        <f>VLOOKUP(B64,[1]ISCRIZIONI!B3:E122,4,FALSE)</f>
        <v>M</v>
      </c>
      <c r="F64" s="3" t="str">
        <f>VLOOKUP(B64,[1]ISCRIZIONI!B3:F122,5,FALSE)</f>
        <v>ATLETICA SUSA</v>
      </c>
    </row>
    <row r="65" spans="1:6" x14ac:dyDescent="0.25">
      <c r="A65" s="7">
        <v>63</v>
      </c>
      <c r="B65" s="8">
        <f>SMALL([1]ISCRIZIONI!$B$3:$B$122,63)</f>
        <v>4.1215277777777781E-2</v>
      </c>
      <c r="C65" s="9">
        <f>VLOOKUP(B65,[1]ISCRIZIONI!B3:C122,2,FALSE)</f>
        <v>49</v>
      </c>
      <c r="D65" s="9" t="str">
        <f>VLOOKUP(B65,[1]ISCRIZIONI!B3:D122,3,FALSE)</f>
        <v>BELTRAMINO MARIA GRAZIA</v>
      </c>
      <c r="E65" s="9" t="str">
        <f>VLOOKUP(B65,[1]ISCRIZIONI!B3:E122,4,FALSE)</f>
        <v>F</v>
      </c>
      <c r="F65" s="9" t="str">
        <f>VLOOKUP(B65,[1]ISCRIZIONI!B3:F122,5,FALSE)</f>
        <v>ASD BAUDENASCA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2025-04-12T14:16:27Z</dcterms:modified>
</cp:coreProperties>
</file>